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Web Downloads\03 CE Documents\04. ITTR Service Flexiforce\"/>
    </mc:Choice>
  </mc:AlternateContent>
  <xr:revisionPtr revIDLastSave="0" documentId="13_ncr:1_{83E48B04-A417-47AD-B6B3-A5AD5BDAE20B}" xr6:coauthVersionLast="47" xr6:coauthVersionMax="47" xr10:uidLastSave="{00000000-0000-0000-0000-000000000000}"/>
  <workbookProtection workbookAlgorithmName="SHA-512" workbookHashValue="MZO/YazCW2CobK4oZNAq8Y9QsThk093L/DxVvfxlicPLQaTd1h33jrhYdHcTHyY45I6wR3LYZGNpiyVDPikFoA==" workbookSaltValue="ETVMd7VV0mzh5pIMB5x5zQ==" workbookSpinCount="100000" lockStructure="1"/>
  <bookViews>
    <workbookView xWindow="-28920" yWindow="-120" windowWidth="29040" windowHeight="15840" xr2:uid="{00000000-000D-0000-FFFF-FFFF00000000}"/>
  </bookViews>
  <sheets>
    <sheet name="ITTR" sheetId="1" r:id="rId1"/>
    <sheet name="Fields" sheetId="2" state="hidden" r:id="rId2"/>
  </sheets>
  <definedNames>
    <definedName name="_xlnm._FilterDatabase" localSheetId="1" hidden="1">Fields!$A$46:$Q$46</definedName>
    <definedName name="_xlnm._FilterDatabase" localSheetId="0" hidden="1">ITTR!$L$6:$M$6</definedName>
    <definedName name="Choice1">ITTR!$A$52</definedName>
    <definedName name="Choice2">ITTR!$A$64</definedName>
    <definedName name="Choice3">ITTR!$A$76</definedName>
    <definedName name="Epco">Fields!$C$2:$C$5</definedName>
    <definedName name="Operatormanufacturer">Fields!$D$2:$D$14</definedName>
    <definedName name="Operatormatrix">Fields!$A$47:$D$67</definedName>
    <definedName name="Paneelmatrix">Fields!$A$24:$K$40</definedName>
    <definedName name="Panelmanufacturer">Fields!$B$2:$B$14</definedName>
    <definedName name="Send_by">Fields!$A$2:$A$14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M19" i="1"/>
  <c r="N19" i="1"/>
  <c r="H75" i="2"/>
  <c r="I75" i="2" s="1"/>
  <c r="J75" i="2" s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75" i="2" l="1"/>
  <c r="O75" i="2"/>
  <c r="P75" i="2"/>
  <c r="Q75" i="2"/>
  <c r="M75" i="2"/>
  <c r="N75" i="2"/>
  <c r="K75" i="2"/>
  <c r="F27" i="1"/>
  <c r="A27" i="1" l="1"/>
  <c r="A28" i="1"/>
  <c r="A29" i="1"/>
  <c r="F28" i="1"/>
  <c r="F29" i="1"/>
  <c r="K42" i="2" l="1"/>
  <c r="K43" i="2"/>
  <c r="H73" i="2" l="1"/>
  <c r="I73" i="2" s="1"/>
  <c r="H72" i="2"/>
  <c r="I72" i="2" s="1"/>
  <c r="K44" i="2"/>
  <c r="H47" i="2" s="1"/>
  <c r="H97" i="2" l="1"/>
  <c r="I97" i="2" s="1"/>
  <c r="H100" i="2"/>
  <c r="I100" i="2" s="1"/>
  <c r="H99" i="2"/>
  <c r="I99" i="2" s="1"/>
  <c r="H98" i="2"/>
  <c r="I98" i="2" s="1"/>
  <c r="H89" i="2"/>
  <c r="I89" i="2" s="1"/>
  <c r="H87" i="2"/>
  <c r="I87" i="2" s="1"/>
  <c r="H88" i="2"/>
  <c r="I88" i="2" s="1"/>
  <c r="H93" i="2"/>
  <c r="I93" i="2" s="1"/>
  <c r="H91" i="2"/>
  <c r="I91" i="2" s="1"/>
  <c r="H94" i="2"/>
  <c r="I94" i="2" s="1"/>
  <c r="H92" i="2"/>
  <c r="I92" i="2" s="1"/>
  <c r="H95" i="2"/>
  <c r="I95" i="2" s="1"/>
  <c r="H96" i="2"/>
  <c r="I96" i="2" s="1"/>
  <c r="H79" i="2"/>
  <c r="I79" i="2" s="1"/>
  <c r="H80" i="2"/>
  <c r="I80" i="2" s="1"/>
  <c r="H78" i="2"/>
  <c r="I78" i="2" s="1"/>
  <c r="H76" i="2"/>
  <c r="I76" i="2" s="1"/>
  <c r="H77" i="2"/>
  <c r="I77" i="2" s="1"/>
  <c r="H53" i="2"/>
  <c r="I53" i="2" s="1"/>
  <c r="H52" i="2"/>
  <c r="I52" i="2" s="1"/>
  <c r="H83" i="2"/>
  <c r="I83" i="2" s="1"/>
  <c r="H56" i="2"/>
  <c r="I56" i="2" s="1"/>
  <c r="H84" i="2"/>
  <c r="I84" i="2" s="1"/>
  <c r="H68" i="2"/>
  <c r="I68" i="2" s="1"/>
  <c r="H49" i="2"/>
  <c r="I49" i="2" s="1"/>
  <c r="H82" i="2"/>
  <c r="I82" i="2" s="1"/>
  <c r="H63" i="2"/>
  <c r="I63" i="2" s="1"/>
  <c r="H81" i="2"/>
  <c r="I81" i="2" s="1"/>
  <c r="H64" i="2"/>
  <c r="I64" i="2" s="1"/>
  <c r="H60" i="2"/>
  <c r="I60" i="2" s="1"/>
  <c r="H65" i="2"/>
  <c r="I65" i="2" s="1"/>
  <c r="H57" i="2"/>
  <c r="I57" i="2" s="1"/>
  <c r="H67" i="2"/>
  <c r="I67" i="2" s="1"/>
  <c r="H58" i="2"/>
  <c r="I58" i="2" s="1"/>
  <c r="H55" i="2"/>
  <c r="I55" i="2" s="1"/>
  <c r="H69" i="2"/>
  <c r="I69" i="2" s="1"/>
  <c r="H90" i="2"/>
  <c r="I90" i="2" s="1"/>
  <c r="H48" i="2"/>
  <c r="I48" i="2" s="1"/>
  <c r="H86" i="2"/>
  <c r="I86" i="2" s="1"/>
  <c r="H70" i="2"/>
  <c r="I70" i="2" s="1"/>
  <c r="H51" i="2"/>
  <c r="I51" i="2" s="1"/>
  <c r="H50" i="2"/>
  <c r="I50" i="2" s="1"/>
  <c r="H54" i="2"/>
  <c r="I54" i="2" s="1"/>
  <c r="H62" i="2"/>
  <c r="I62" i="2" s="1"/>
  <c r="H61" i="2"/>
  <c r="I61" i="2" s="1"/>
  <c r="H71" i="2"/>
  <c r="I71" i="2" s="1"/>
  <c r="H66" i="2"/>
  <c r="I66" i="2" s="1"/>
  <c r="H74" i="2"/>
  <c r="I74" i="2" s="1"/>
  <c r="H59" i="2"/>
  <c r="I59" i="2" s="1"/>
  <c r="I47" i="2"/>
  <c r="H85" i="2"/>
  <c r="I85" i="2" s="1"/>
  <c r="J73" i="2" l="1"/>
  <c r="N73" i="2" s="1"/>
  <c r="J72" i="2"/>
  <c r="N72" i="2" s="1"/>
  <c r="J98" i="2"/>
  <c r="J99" i="2"/>
  <c r="K99" i="2" s="1"/>
  <c r="L53" i="1" s="1"/>
  <c r="J100" i="2"/>
  <c r="J97" i="2"/>
  <c r="J87" i="2"/>
  <c r="J89" i="2"/>
  <c r="J88" i="2"/>
  <c r="J91" i="2"/>
  <c r="J93" i="2"/>
  <c r="J92" i="2"/>
  <c r="J95" i="2"/>
  <c r="J94" i="2"/>
  <c r="J96" i="2"/>
  <c r="J49" i="2"/>
  <c r="J52" i="2"/>
  <c r="J55" i="2"/>
  <c r="J57" i="2"/>
  <c r="J59" i="2"/>
  <c r="J61" i="2"/>
  <c r="J64" i="2"/>
  <c r="J67" i="2"/>
  <c r="J69" i="2"/>
  <c r="J71" i="2"/>
  <c r="J76" i="2"/>
  <c r="J78" i="2"/>
  <c r="J82" i="2"/>
  <c r="J90" i="2"/>
  <c r="J47" i="2"/>
  <c r="J48" i="2"/>
  <c r="J53" i="2"/>
  <c r="J80" i="2"/>
  <c r="J83" i="2"/>
  <c r="J85" i="2"/>
  <c r="J86" i="2"/>
  <c r="J50" i="2"/>
  <c r="J54" i="2"/>
  <c r="J62" i="2"/>
  <c r="J63" i="2"/>
  <c r="J70" i="2"/>
  <c r="J77" i="2"/>
  <c r="J81" i="2"/>
  <c r="J56" i="2"/>
  <c r="J68" i="2"/>
  <c r="J79" i="2"/>
  <c r="J84" i="2"/>
  <c r="J51" i="2"/>
  <c r="J66" i="2"/>
  <c r="J74" i="2"/>
  <c r="J58" i="2"/>
  <c r="J60" i="2"/>
  <c r="J65" i="2"/>
  <c r="A64" i="1"/>
  <c r="A76" i="1"/>
  <c r="A52" i="1"/>
  <c r="L72" i="2" l="1"/>
  <c r="P73" i="2"/>
  <c r="Q73" i="2"/>
  <c r="M73" i="2"/>
  <c r="O73" i="2"/>
  <c r="K73" i="2"/>
  <c r="L73" i="2"/>
  <c r="Q72" i="2"/>
  <c r="O72" i="2"/>
  <c r="M72" i="2"/>
  <c r="K72" i="2"/>
  <c r="P72" i="2"/>
  <c r="K97" i="2"/>
  <c r="L51" i="1" s="1"/>
  <c r="N97" i="2"/>
  <c r="M97" i="2"/>
  <c r="N51" i="1" s="1"/>
  <c r="O97" i="2"/>
  <c r="Q97" i="2"/>
  <c r="L97" i="2"/>
  <c r="M51" i="1" s="1"/>
  <c r="P97" i="2"/>
  <c r="K98" i="2"/>
  <c r="L52" i="1" s="1"/>
  <c r="L98" i="2"/>
  <c r="M52" i="1" s="1"/>
  <c r="P98" i="2"/>
  <c r="M98" i="2"/>
  <c r="N52" i="1" s="1"/>
  <c r="Q98" i="2"/>
  <c r="N98" i="2"/>
  <c r="O98" i="2"/>
  <c r="K88" i="2"/>
  <c r="L42" i="1" s="1"/>
  <c r="O88" i="2"/>
  <c r="N88" i="2"/>
  <c r="L88" i="2"/>
  <c r="M42" i="1" s="1"/>
  <c r="P88" i="2"/>
  <c r="M88" i="2"/>
  <c r="N42" i="1" s="1"/>
  <c r="Q88" i="2"/>
  <c r="M89" i="2"/>
  <c r="N43" i="1" s="1"/>
  <c r="Q89" i="2"/>
  <c r="N89" i="2"/>
  <c r="K89" i="2"/>
  <c r="L43" i="1" s="1"/>
  <c r="O89" i="2"/>
  <c r="L89" i="2"/>
  <c r="M43" i="1" s="1"/>
  <c r="P89" i="2"/>
  <c r="M87" i="2"/>
  <c r="N41" i="1" s="1"/>
  <c r="Q87" i="2"/>
  <c r="N87" i="2"/>
  <c r="P87" i="2"/>
  <c r="K87" i="2"/>
  <c r="L41" i="1" s="1"/>
  <c r="O87" i="2"/>
  <c r="L87" i="2"/>
  <c r="M41" i="1" s="1"/>
  <c r="K92" i="2"/>
  <c r="L46" i="1" s="1"/>
  <c r="O92" i="2"/>
  <c r="L92" i="2"/>
  <c r="M46" i="1" s="1"/>
  <c r="P92" i="2"/>
  <c r="M92" i="2"/>
  <c r="N46" i="1" s="1"/>
  <c r="Q92" i="2"/>
  <c r="N92" i="2"/>
  <c r="M93" i="2"/>
  <c r="N47" i="1" s="1"/>
  <c r="Q93" i="2"/>
  <c r="N93" i="2"/>
  <c r="K93" i="2"/>
  <c r="L47" i="1" s="1"/>
  <c r="O93" i="2"/>
  <c r="L93" i="2"/>
  <c r="M47" i="1" s="1"/>
  <c r="P93" i="2"/>
  <c r="M91" i="2"/>
  <c r="N45" i="1" s="1"/>
  <c r="Q91" i="2"/>
  <c r="N91" i="2"/>
  <c r="K91" i="2"/>
  <c r="L45" i="1" s="1"/>
  <c r="O91" i="2"/>
  <c r="L91" i="2"/>
  <c r="M45" i="1" s="1"/>
  <c r="P91" i="2"/>
  <c r="L96" i="2"/>
  <c r="M50" i="1" s="1"/>
  <c r="P96" i="2"/>
  <c r="M96" i="2"/>
  <c r="N50" i="1" s="1"/>
  <c r="Q96" i="2"/>
  <c r="N96" i="2"/>
  <c r="K96" i="2"/>
  <c r="L50" i="1" s="1"/>
  <c r="O96" i="2"/>
  <c r="L94" i="2"/>
  <c r="M48" i="1" s="1"/>
  <c r="P94" i="2"/>
  <c r="M94" i="2"/>
  <c r="N48" i="1" s="1"/>
  <c r="Q94" i="2"/>
  <c r="N94" i="2"/>
  <c r="K94" i="2"/>
  <c r="L48" i="1" s="1"/>
  <c r="O94" i="2"/>
  <c r="N95" i="2"/>
  <c r="K95" i="2"/>
  <c r="L49" i="1" s="1"/>
  <c r="O95" i="2"/>
  <c r="L95" i="2"/>
  <c r="M49" i="1" s="1"/>
  <c r="P95" i="2"/>
  <c r="M95" i="2"/>
  <c r="N49" i="1" s="1"/>
  <c r="Q95" i="2"/>
  <c r="L99" i="2"/>
  <c r="M53" i="1" s="1"/>
  <c r="P99" i="2"/>
  <c r="M99" i="2"/>
  <c r="N53" i="1" s="1"/>
  <c r="Q99" i="2"/>
  <c r="N99" i="2"/>
  <c r="O99" i="2"/>
  <c r="K100" i="2"/>
  <c r="L54" i="1" s="1"/>
  <c r="O100" i="2"/>
  <c r="L100" i="2"/>
  <c r="M54" i="1" s="1"/>
  <c r="P100" i="2"/>
  <c r="M100" i="2"/>
  <c r="N54" i="1" s="1"/>
  <c r="Q100" i="2"/>
  <c r="N100" i="2"/>
  <c r="A72" i="1"/>
  <c r="A68" i="1"/>
  <c r="A74" i="1"/>
  <c r="A73" i="1"/>
  <c r="A71" i="1"/>
  <c r="A67" i="1"/>
  <c r="A70" i="1"/>
  <c r="A69" i="1"/>
  <c r="A66" i="1"/>
  <c r="A65" i="1"/>
  <c r="A86" i="1"/>
  <c r="A82" i="1"/>
  <c r="A78" i="1"/>
  <c r="A83" i="1"/>
  <c r="A85" i="1"/>
  <c r="A81" i="1"/>
  <c r="A77" i="1"/>
  <c r="A80" i="1"/>
  <c r="A79" i="1"/>
  <c r="A84" i="1"/>
  <c r="N86" i="2"/>
  <c r="M86" i="2"/>
  <c r="N40" i="1" s="1"/>
  <c r="K86" i="2"/>
  <c r="L40" i="1" s="1"/>
  <c r="P86" i="2"/>
  <c r="O86" i="2"/>
  <c r="Q86" i="2"/>
  <c r="L86" i="2"/>
  <c r="M40" i="1" s="1"/>
  <c r="N53" i="2"/>
  <c r="K53" i="2"/>
  <c r="L10" i="1" s="1"/>
  <c r="O53" i="2"/>
  <c r="L53" i="2"/>
  <c r="M10" i="1" s="1"/>
  <c r="P53" i="2"/>
  <c r="Q53" i="2"/>
  <c r="M53" i="2"/>
  <c r="N10" i="1" s="1"/>
  <c r="M55" i="2"/>
  <c r="N12" i="1" s="1"/>
  <c r="Q55" i="2"/>
  <c r="N55" i="2"/>
  <c r="K55" i="2"/>
  <c r="L12" i="1" s="1"/>
  <c r="O55" i="2"/>
  <c r="P55" i="2"/>
  <c r="L55" i="2"/>
  <c r="M12" i="1" s="1"/>
  <c r="K54" i="2"/>
  <c r="L11" i="1" s="1"/>
  <c r="O54" i="2"/>
  <c r="L54" i="2"/>
  <c r="M11" i="1" s="1"/>
  <c r="P54" i="2"/>
  <c r="M54" i="2"/>
  <c r="N11" i="1" s="1"/>
  <c r="Q54" i="2"/>
  <c r="N54" i="2"/>
  <c r="N85" i="2"/>
  <c r="O85" i="2"/>
  <c r="L85" i="2"/>
  <c r="M39" i="1" s="1"/>
  <c r="Q85" i="2"/>
  <c r="M85" i="2"/>
  <c r="N39" i="1" s="1"/>
  <c r="K85" i="2"/>
  <c r="L39" i="1" s="1"/>
  <c r="P85" i="2"/>
  <c r="N80" i="2"/>
  <c r="O80" i="2"/>
  <c r="L80" i="2"/>
  <c r="M34" i="1" s="1"/>
  <c r="Q80" i="2"/>
  <c r="M80" i="2"/>
  <c r="N34" i="1" s="1"/>
  <c r="P80" i="2"/>
  <c r="K80" i="2"/>
  <c r="L34" i="1" s="1"/>
  <c r="M82" i="2"/>
  <c r="N36" i="1" s="1"/>
  <c r="Q82" i="2"/>
  <c r="N82" i="2"/>
  <c r="K82" i="2"/>
  <c r="L36" i="1" s="1"/>
  <c r="P82" i="2"/>
  <c r="L82" i="2"/>
  <c r="M36" i="1" s="1"/>
  <c r="O82" i="2"/>
  <c r="M76" i="2"/>
  <c r="N30" i="1" s="1"/>
  <c r="Q76" i="2"/>
  <c r="N76" i="2"/>
  <c r="K76" i="2"/>
  <c r="L30" i="1" s="1"/>
  <c r="P76" i="2"/>
  <c r="L76" i="2"/>
  <c r="M30" i="1" s="1"/>
  <c r="O76" i="2"/>
  <c r="M61" i="2"/>
  <c r="N18" i="1" s="1"/>
  <c r="Q61" i="2"/>
  <c r="K61" i="2"/>
  <c r="L18" i="1" s="1"/>
  <c r="O61" i="2"/>
  <c r="N61" i="2"/>
  <c r="P61" i="2"/>
  <c r="L61" i="2"/>
  <c r="M18" i="1" s="1"/>
  <c r="M49" i="2"/>
  <c r="N6" i="1" s="1"/>
  <c r="Q49" i="2"/>
  <c r="N49" i="2"/>
  <c r="K49" i="2"/>
  <c r="L6" i="1" s="1"/>
  <c r="O49" i="2"/>
  <c r="L49" i="2"/>
  <c r="M6" i="1" s="1"/>
  <c r="P49" i="2"/>
  <c r="K60" i="2"/>
  <c r="L17" i="1" s="1"/>
  <c r="O60" i="2"/>
  <c r="M60" i="2"/>
  <c r="N17" i="1" s="1"/>
  <c r="Q60" i="2"/>
  <c r="P60" i="2"/>
  <c r="L60" i="2"/>
  <c r="M17" i="1" s="1"/>
  <c r="N60" i="2"/>
  <c r="M90" i="2"/>
  <c r="N44" i="1" s="1"/>
  <c r="Q90" i="2"/>
  <c r="O90" i="2"/>
  <c r="K90" i="2"/>
  <c r="L44" i="1" s="1"/>
  <c r="L90" i="2"/>
  <c r="M44" i="1" s="1"/>
  <c r="N90" i="2"/>
  <c r="P90" i="2"/>
  <c r="M67" i="2"/>
  <c r="N24" i="1" s="1"/>
  <c r="Q67" i="2"/>
  <c r="L67" i="2"/>
  <c r="M24" i="1" s="1"/>
  <c r="O67" i="2"/>
  <c r="K67" i="2"/>
  <c r="L24" i="1" s="1"/>
  <c r="P67" i="2"/>
  <c r="N67" i="2"/>
  <c r="K84" i="2"/>
  <c r="L38" i="1" s="1"/>
  <c r="O84" i="2"/>
  <c r="N84" i="2"/>
  <c r="L84" i="2"/>
  <c r="M38" i="1" s="1"/>
  <c r="Q84" i="2"/>
  <c r="M84" i="2"/>
  <c r="N38" i="1" s="1"/>
  <c r="P84" i="2"/>
  <c r="K56" i="2"/>
  <c r="L13" i="1" s="1"/>
  <c r="O56" i="2"/>
  <c r="L56" i="2"/>
  <c r="M13" i="1" s="1"/>
  <c r="P56" i="2"/>
  <c r="M56" i="2"/>
  <c r="N13" i="1" s="1"/>
  <c r="Q56" i="2"/>
  <c r="N56" i="2"/>
  <c r="K81" i="2"/>
  <c r="L35" i="1" s="1"/>
  <c r="O81" i="2"/>
  <c r="M81" i="2"/>
  <c r="N35" i="1" s="1"/>
  <c r="P81" i="2"/>
  <c r="L81" i="2"/>
  <c r="M35" i="1" s="1"/>
  <c r="Q81" i="2"/>
  <c r="N81" i="2"/>
  <c r="M63" i="2"/>
  <c r="N20" i="1" s="1"/>
  <c r="O63" i="2"/>
  <c r="L63" i="2"/>
  <c r="M20" i="1" s="1"/>
  <c r="P63" i="2"/>
  <c r="K63" i="2"/>
  <c r="L20" i="1" s="1"/>
  <c r="Q63" i="2"/>
  <c r="N63" i="2"/>
  <c r="N83" i="2"/>
  <c r="K83" i="2"/>
  <c r="L37" i="1" s="1"/>
  <c r="P83" i="2"/>
  <c r="M83" i="2"/>
  <c r="N37" i="1" s="1"/>
  <c r="O83" i="2"/>
  <c r="Q83" i="2"/>
  <c r="L83" i="2"/>
  <c r="M37" i="1" s="1"/>
  <c r="M71" i="2"/>
  <c r="N28" i="1" s="1"/>
  <c r="Q71" i="2"/>
  <c r="O71" i="2"/>
  <c r="L71" i="2"/>
  <c r="M28" i="1" s="1"/>
  <c r="N71" i="2"/>
  <c r="K71" i="2"/>
  <c r="L28" i="1" s="1"/>
  <c r="P71" i="2"/>
  <c r="M64" i="2"/>
  <c r="N21" i="1" s="1"/>
  <c r="Q64" i="2"/>
  <c r="O64" i="2"/>
  <c r="L64" i="2"/>
  <c r="M21" i="1" s="1"/>
  <c r="N64" i="2"/>
  <c r="K64" i="2"/>
  <c r="L21" i="1" s="1"/>
  <c r="P64" i="2"/>
  <c r="M59" i="2"/>
  <c r="N16" i="1" s="1"/>
  <c r="Q59" i="2"/>
  <c r="K59" i="2"/>
  <c r="L16" i="1" s="1"/>
  <c r="O59" i="2"/>
  <c r="N59" i="2"/>
  <c r="P59" i="2"/>
  <c r="L59" i="2"/>
  <c r="M16" i="1" s="1"/>
  <c r="M52" i="2"/>
  <c r="N9" i="1" s="1"/>
  <c r="Q52" i="2"/>
  <c r="N52" i="2"/>
  <c r="K52" i="2"/>
  <c r="L9" i="1" s="1"/>
  <c r="O52" i="2"/>
  <c r="P52" i="2"/>
  <c r="L52" i="2"/>
  <c r="M9" i="1" s="1"/>
  <c r="L66" i="2"/>
  <c r="M23" i="1" s="1"/>
  <c r="P66" i="2"/>
  <c r="O66" i="2"/>
  <c r="M66" i="2"/>
  <c r="N23" i="1" s="1"/>
  <c r="N66" i="2"/>
  <c r="K66" i="2"/>
  <c r="L23" i="1" s="1"/>
  <c r="Q66" i="2"/>
  <c r="K68" i="2"/>
  <c r="L25" i="1" s="1"/>
  <c r="O68" i="2"/>
  <c r="N68" i="2"/>
  <c r="L68" i="2"/>
  <c r="M25" i="1" s="1"/>
  <c r="Q68" i="2"/>
  <c r="M68" i="2"/>
  <c r="N25" i="1" s="1"/>
  <c r="P68" i="2"/>
  <c r="K70" i="2"/>
  <c r="L27" i="1" s="1"/>
  <c r="O70" i="2"/>
  <c r="M70" i="2"/>
  <c r="N27" i="1" s="1"/>
  <c r="P70" i="2"/>
  <c r="L70" i="2"/>
  <c r="M27" i="1" s="1"/>
  <c r="Q70" i="2"/>
  <c r="N70" i="2"/>
  <c r="N48" i="2"/>
  <c r="K48" i="2"/>
  <c r="L5" i="1" s="1"/>
  <c r="O48" i="2"/>
  <c r="L48" i="2"/>
  <c r="M5" i="1" s="1"/>
  <c r="P48" i="2"/>
  <c r="Q48" i="2"/>
  <c r="M48" i="2"/>
  <c r="N5" i="1" s="1"/>
  <c r="M78" i="2"/>
  <c r="N32" i="1" s="1"/>
  <c r="Q78" i="2"/>
  <c r="L78" i="2"/>
  <c r="M32" i="1" s="1"/>
  <c r="O78" i="2"/>
  <c r="K78" i="2"/>
  <c r="L32" i="1" s="1"/>
  <c r="P78" i="2"/>
  <c r="N78" i="2"/>
  <c r="K65" i="2"/>
  <c r="L22" i="1" s="1"/>
  <c r="O65" i="2"/>
  <c r="L65" i="2"/>
  <c r="M22" i="1" s="1"/>
  <c r="Q65" i="2"/>
  <c r="N65" i="2"/>
  <c r="P65" i="2"/>
  <c r="M65" i="2"/>
  <c r="N22" i="1" s="1"/>
  <c r="L58" i="2"/>
  <c r="M15" i="1" s="1"/>
  <c r="P58" i="2"/>
  <c r="N58" i="2"/>
  <c r="M58" i="2"/>
  <c r="N15" i="1" s="1"/>
  <c r="O58" i="2"/>
  <c r="K58" i="2"/>
  <c r="L15" i="1" s="1"/>
  <c r="Q58" i="2"/>
  <c r="L74" i="2"/>
  <c r="M29" i="1" s="1"/>
  <c r="P74" i="2"/>
  <c r="O74" i="2"/>
  <c r="M74" i="2"/>
  <c r="N29" i="1" s="1"/>
  <c r="N74" i="2"/>
  <c r="K74" i="2"/>
  <c r="L29" i="1" s="1"/>
  <c r="Q74" i="2"/>
  <c r="L51" i="2"/>
  <c r="M8" i="1" s="1"/>
  <c r="P51" i="2"/>
  <c r="M51" i="2"/>
  <c r="N8" i="1" s="1"/>
  <c r="Q51" i="2"/>
  <c r="N51" i="2"/>
  <c r="K51" i="2"/>
  <c r="L8" i="1" s="1"/>
  <c r="O51" i="2"/>
  <c r="K79" i="2"/>
  <c r="L33" i="1" s="1"/>
  <c r="O79" i="2"/>
  <c r="N79" i="2"/>
  <c r="L79" i="2"/>
  <c r="M33" i="1" s="1"/>
  <c r="Q79" i="2"/>
  <c r="M79" i="2"/>
  <c r="N33" i="1" s="1"/>
  <c r="P79" i="2"/>
  <c r="K77" i="2"/>
  <c r="L31" i="1" s="1"/>
  <c r="O77" i="2"/>
  <c r="P77" i="2"/>
  <c r="M77" i="2"/>
  <c r="N31" i="1" s="1"/>
  <c r="N77" i="2"/>
  <c r="L77" i="2"/>
  <c r="M31" i="1" s="1"/>
  <c r="Q77" i="2"/>
  <c r="K62" i="2"/>
  <c r="M62" i="2"/>
  <c r="Q62" i="2"/>
  <c r="L62" i="2"/>
  <c r="N62" i="2"/>
  <c r="O62" i="2"/>
  <c r="P62" i="2"/>
  <c r="K50" i="2"/>
  <c r="L7" i="1" s="1"/>
  <c r="O50" i="2"/>
  <c r="L50" i="2"/>
  <c r="M7" i="1" s="1"/>
  <c r="P50" i="2"/>
  <c r="M50" i="2"/>
  <c r="N7" i="1" s="1"/>
  <c r="Q50" i="2"/>
  <c r="N50" i="2"/>
  <c r="M69" i="2"/>
  <c r="N26" i="1" s="1"/>
  <c r="Q69" i="2"/>
  <c r="K69" i="2"/>
  <c r="L26" i="1" s="1"/>
  <c r="P69" i="2"/>
  <c r="N69" i="2"/>
  <c r="O69" i="2"/>
  <c r="L69" i="2"/>
  <c r="M26" i="1" s="1"/>
  <c r="M57" i="2"/>
  <c r="N14" i="1" s="1"/>
  <c r="Q57" i="2"/>
  <c r="N57" i="2"/>
  <c r="K57" i="2"/>
  <c r="L14" i="1" s="1"/>
  <c r="O57" i="2"/>
  <c r="L57" i="2"/>
  <c r="M14" i="1" s="1"/>
  <c r="P57" i="2"/>
  <c r="P47" i="2"/>
  <c r="L47" i="2"/>
  <c r="M4" i="1" s="1"/>
  <c r="N47" i="2"/>
  <c r="M47" i="2"/>
  <c r="N4" i="1" s="1"/>
  <c r="K47" i="2"/>
  <c r="L4" i="1" s="1"/>
  <c r="Q47" i="2"/>
  <c r="O47" i="2"/>
  <c r="H62" i="1"/>
  <c r="A62" i="1"/>
  <c r="A58" i="1"/>
  <c r="A54" i="1"/>
  <c r="A61" i="1"/>
  <c r="A53" i="1"/>
  <c r="A60" i="1"/>
  <c r="A56" i="1"/>
  <c r="A59" i="1"/>
  <c r="A55" i="1"/>
  <c r="A57" i="1"/>
  <c r="D61" i="1"/>
  <c r="D60" i="1"/>
  <c r="D59" i="1"/>
  <c r="D62" i="1"/>
</calcChain>
</file>

<file path=xl/sharedStrings.xml><?xml version="1.0" encoding="utf-8"?>
<sst xmlns="http://schemas.openxmlformats.org/spreadsheetml/2006/main" count="306" uniqueCount="168">
  <si>
    <t>Company name:</t>
  </si>
  <si>
    <t>Kingspan</t>
  </si>
  <si>
    <t>Ryterna</t>
  </si>
  <si>
    <t>Tekla Teckentrup</t>
  </si>
  <si>
    <t>Metecno Door Panel</t>
  </si>
  <si>
    <t>ThyssenKrupp Hoesch</t>
  </si>
  <si>
    <t>Italpanelli</t>
  </si>
  <si>
    <t>Niemetz</t>
  </si>
  <si>
    <t>Nice</t>
  </si>
  <si>
    <t>Relation code:</t>
  </si>
  <si>
    <t>Date:</t>
  </si>
  <si>
    <t>o</t>
  </si>
  <si>
    <t>Sent by:</t>
  </si>
  <si>
    <t>FFHU</t>
  </si>
  <si>
    <t>FFNL</t>
  </si>
  <si>
    <t>FFES</t>
  </si>
  <si>
    <t>FFIT</t>
  </si>
  <si>
    <t>þ</t>
  </si>
  <si>
    <t>(in english)</t>
  </si>
  <si>
    <t>Epco</t>
  </si>
  <si>
    <t>ITTR for CE-marking</t>
  </si>
  <si>
    <t>Full postal address</t>
  </si>
  <si>
    <t>(street, postal code, city)</t>
  </si>
  <si>
    <t>Marcegaglia</t>
  </si>
  <si>
    <t>FFPL</t>
  </si>
  <si>
    <t>FFTR</t>
  </si>
  <si>
    <t>www.flexiforce.com</t>
  </si>
  <si>
    <t>www.twitter.com/flexiforce</t>
  </si>
  <si>
    <t>www.facebook.com/flexiforce</t>
  </si>
  <si>
    <t>send_by</t>
  </si>
  <si>
    <t>-</t>
  </si>
  <si>
    <t>Filled in by FlexiForce Employees</t>
  </si>
  <si>
    <t>Name :</t>
  </si>
  <si>
    <t>Panelmanufacturer</t>
  </si>
  <si>
    <t>Inter door line</t>
  </si>
  <si>
    <t>Panels</t>
  </si>
  <si>
    <t>x</t>
  </si>
  <si>
    <t>select</t>
  </si>
  <si>
    <t>Choice 2</t>
  </si>
  <si>
    <t>Choice 3</t>
  </si>
  <si>
    <t>Manufacturers</t>
  </si>
  <si>
    <t>Paneelmatrix</t>
  </si>
  <si>
    <t xml:space="preserve">Type 1 </t>
  </si>
  <si>
    <t>Type 2</t>
  </si>
  <si>
    <t>Type 7</t>
  </si>
  <si>
    <t>Type 8</t>
  </si>
  <si>
    <t>Type 9</t>
  </si>
  <si>
    <t>Type 10</t>
  </si>
  <si>
    <t>Operators</t>
  </si>
  <si>
    <t>Brand manufacturer</t>
  </si>
  <si>
    <t>Sommer</t>
  </si>
  <si>
    <t>FAAC</t>
  </si>
  <si>
    <t>Operatormatrix</t>
  </si>
  <si>
    <t>Brand</t>
  </si>
  <si>
    <t>Type</t>
  </si>
  <si>
    <t>Choice 1</t>
  </si>
  <si>
    <t>Flexiforce Full Vision &amp; Refelction FS</t>
  </si>
  <si>
    <t>Order Form industrial</t>
  </si>
  <si>
    <t xml:space="preserve">MFZ </t>
  </si>
  <si>
    <t>STA1-11-24 KU 24rpm</t>
  </si>
  <si>
    <t>CS 300</t>
  </si>
  <si>
    <t>AS 130</t>
  </si>
  <si>
    <t>AS 210B</t>
  </si>
  <si>
    <t>STA1-12-19 KU 19rpm</t>
  </si>
  <si>
    <t>540/541 (220V)</t>
  </si>
  <si>
    <t>578D</t>
  </si>
  <si>
    <t>540/541 (380V)</t>
  </si>
  <si>
    <t>844T</t>
  </si>
  <si>
    <t>Becker</t>
  </si>
  <si>
    <t>A70AE/60</t>
  </si>
  <si>
    <t>BDC-i440F1</t>
  </si>
  <si>
    <t>A100AE/25</t>
  </si>
  <si>
    <t>S30</t>
  </si>
  <si>
    <t>A140AE/20</t>
  </si>
  <si>
    <t>BDC-i440R</t>
  </si>
  <si>
    <t>Chamberlain Liftmaster</t>
  </si>
  <si>
    <t>internal</t>
  </si>
  <si>
    <t>Force</t>
  </si>
  <si>
    <t>140AC</t>
  </si>
  <si>
    <t>Dalmatic STD V.7E // OSE-1113926</t>
  </si>
  <si>
    <t>Dalmatic STD V.7E // Wireless</t>
  </si>
  <si>
    <t>90AC 24rpm</t>
  </si>
  <si>
    <t>Dalmatic STD V.7E</t>
  </si>
  <si>
    <t>70XC 21rpm</t>
  </si>
  <si>
    <t>ForceIQ</t>
  </si>
  <si>
    <t>70XQ 21rpm</t>
  </si>
  <si>
    <t xml:space="preserve">100XC 23rpm </t>
  </si>
  <si>
    <t xml:space="preserve">100XQ 23rpm </t>
  </si>
  <si>
    <t>60AC</t>
  </si>
  <si>
    <t>AERF SIMPLY1H4 / F60AC-Control</t>
  </si>
  <si>
    <t xml:space="preserve">70AC </t>
  </si>
  <si>
    <t>140XQ</t>
  </si>
  <si>
    <t>90TCE</t>
  </si>
  <si>
    <t>Force-500E</t>
  </si>
  <si>
    <t>70AC3</t>
  </si>
  <si>
    <t>Force-101</t>
  </si>
  <si>
    <t>90TCM</t>
  </si>
  <si>
    <t>Force-300</t>
  </si>
  <si>
    <t>SDL100C</t>
  </si>
  <si>
    <t>Nice D-PRO Action</t>
  </si>
  <si>
    <t>SDL100Q</t>
  </si>
  <si>
    <t>SDL140C</t>
  </si>
  <si>
    <t>SDL140Q</t>
  </si>
  <si>
    <t>SWL70C</t>
  </si>
  <si>
    <t>Nice D-PRO Action 230V</t>
  </si>
  <si>
    <t>BFT</t>
  </si>
  <si>
    <t>Argo G</t>
  </si>
  <si>
    <t>Venere D MA</t>
  </si>
  <si>
    <t>GIGAsedo 024.140</t>
  </si>
  <si>
    <t>GIGAcontrol</t>
  </si>
  <si>
    <t>GIGAsedo 024.100</t>
  </si>
  <si>
    <t>Gfa</t>
  </si>
  <si>
    <t>SE 5.24-25.4 WS SK DES</t>
  </si>
  <si>
    <t>TS 970</t>
  </si>
  <si>
    <t>SE 9.20-25.4 SK DES</t>
  </si>
  <si>
    <t>SE 5.15</t>
  </si>
  <si>
    <t>TS 971</t>
  </si>
  <si>
    <t>SE 9.24</t>
  </si>
  <si>
    <t>14.80 FU</t>
  </si>
  <si>
    <t>Crawford Assa Abloy</t>
  </si>
  <si>
    <t>Choice 4</t>
  </si>
  <si>
    <t>Keuze staat vast</t>
  </si>
  <si>
    <t>Control Unit</t>
  </si>
  <si>
    <t>Operator</t>
  </si>
  <si>
    <t>Flexiforce</t>
  </si>
  <si>
    <t>Panel info</t>
  </si>
  <si>
    <t>(Max. 3 per request)</t>
  </si>
  <si>
    <t>Flexiforce Full Vision &amp; Refelction NFS</t>
  </si>
  <si>
    <t>Finger safe</t>
  </si>
  <si>
    <t>Finger safe,with pass door SafeStep</t>
  </si>
  <si>
    <t>Non finger safe</t>
  </si>
  <si>
    <t>Non finger safe with pass door</t>
  </si>
  <si>
    <t>Non finger safe with pass door SafeStep</t>
  </si>
  <si>
    <t>MFZ</t>
  </si>
  <si>
    <t>GFA</t>
  </si>
  <si>
    <t>Chamberlain liftmaster</t>
  </si>
  <si>
    <t>Industrial door name:</t>
  </si>
  <si>
    <t>ITTR information</t>
  </si>
  <si>
    <t xml:space="preserve">Flexiforce Door types </t>
  </si>
  <si>
    <t>in order to apply for an ITTR on your company name, please fill in the grey area's in this file and email it back to us</t>
  </si>
  <si>
    <t>SE 5.24-25.4 SK NES</t>
  </si>
  <si>
    <t>SE 14.15-31.75 SK DES</t>
  </si>
  <si>
    <t>SE 5.24-25.4 SK DES</t>
  </si>
  <si>
    <t xml:space="preserve">
SE 5.24-25.4 ER DES</t>
  </si>
  <si>
    <t>SE 14.15-25,4 SK DES</t>
  </si>
  <si>
    <t>SE 9.24-25.4 SK DES</t>
  </si>
  <si>
    <t>SE 9.24-25.4 SK NES</t>
  </si>
  <si>
    <t>SE 9.24-25.4 ER DES</t>
  </si>
  <si>
    <t>SE 9.15</t>
  </si>
  <si>
    <t>SE 9.20</t>
  </si>
  <si>
    <t>SE 9.24 WS</t>
  </si>
  <si>
    <t>14.15 FU</t>
  </si>
  <si>
    <t>700Kg</t>
  </si>
  <si>
    <t>Day-light maximum</t>
  </si>
  <si>
    <t>Weight of door maximum</t>
  </si>
  <si>
    <t>8500mm x 7000mm</t>
  </si>
  <si>
    <t>4000mm x 3500mm  (in some cases 4000mm x 3400mm)</t>
  </si>
  <si>
    <t>Day-light tested</t>
  </si>
  <si>
    <t>See next pages for information about panel types and operators types your company will receive in the ITTR report</t>
  </si>
  <si>
    <t>Sales.nl@Flexiforce.com</t>
  </si>
  <si>
    <t>NL,HK,VL, FTR,FLH-CE,FHL, LHR-CE</t>
  </si>
  <si>
    <t>Frequenz FU28</t>
  </si>
  <si>
    <t>Frequenz FU48</t>
  </si>
  <si>
    <t>Flexiforce AST-75-Combo</t>
  </si>
  <si>
    <t>Tecsedo</t>
  </si>
  <si>
    <t>Country:</t>
  </si>
  <si>
    <t>Frequenz 140-100</t>
  </si>
  <si>
    <t>CE IND GB V4.4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</si>
</sst>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16" x14ac:knownFonts="1">
    <font>
      <sz val="10"/>
      <name val="Arial"/>
    </font>
    <font>
      <sz val="10"/>
      <name val="Arial Narrow"/>
      <family val="2"/>
    </font>
    <font>
      <b/>
      <sz val="20"/>
      <name val="Arial Narrow"/>
      <family val="2"/>
    </font>
    <font>
      <b/>
      <i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Wingdings"/>
      <charset val="2"/>
    </font>
    <font>
      <b/>
      <sz val="8"/>
      <name val="Arial Narrow"/>
      <family val="2"/>
    </font>
    <font>
      <u/>
      <sz val="10"/>
      <color theme="10"/>
      <name val="Arial"/>
    </font>
    <font>
      <i/>
      <sz val="10"/>
      <name val="Arial Narrow"/>
      <family val="2"/>
    </font>
    <font>
      <sz val="10"/>
      <name val="Arial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2" xfId="0" applyFont="1" applyBorder="1"/>
    <xf numFmtId="0" fontId="1" fillId="0" borderId="13" xfId="0" applyFont="1" applyBorder="1"/>
    <xf numFmtId="0" fontId="9" fillId="0" borderId="8" xfId="0" applyFont="1" applyBorder="1"/>
    <xf numFmtId="0" fontId="9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15" xfId="0" applyFont="1" applyBorder="1"/>
    <xf numFmtId="0" fontId="7" fillId="0" borderId="0" xfId="0" applyFont="1" applyAlignment="1">
      <alignment vertical="top"/>
    </xf>
    <xf numFmtId="0" fontId="10" fillId="0" borderId="0" xfId="0" applyFont="1"/>
    <xf numFmtId="0" fontId="0" fillId="0" borderId="19" xfId="0" applyBorder="1"/>
    <xf numFmtId="0" fontId="1" fillId="0" borderId="19" xfId="0" applyFont="1" applyBorder="1"/>
    <xf numFmtId="0" fontId="0" fillId="0" borderId="20" xfId="0" applyBorder="1"/>
    <xf numFmtId="0" fontId="10" fillId="0" borderId="19" xfId="0" applyFont="1" applyBorder="1"/>
    <xf numFmtId="0" fontId="10" fillId="0" borderId="20" xfId="0" applyFont="1" applyBorder="1"/>
    <xf numFmtId="0" fontId="11" fillId="0" borderId="0" xfId="0" applyFont="1"/>
    <xf numFmtId="0" fontId="13" fillId="0" borderId="18" xfId="0" applyFont="1" applyBorder="1"/>
    <xf numFmtId="0" fontId="13" fillId="0" borderId="0" xfId="0" applyFont="1"/>
    <xf numFmtId="0" fontId="10" fillId="0" borderId="0" xfId="0" applyFont="1" applyFill="1" applyBorder="1"/>
    <xf numFmtId="0" fontId="6" fillId="0" borderId="19" xfId="0" applyFont="1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0" xfId="0" applyBorder="1"/>
    <xf numFmtId="0" fontId="6" fillId="0" borderId="1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0" xfId="1" applyBorder="1" applyAlignment="1" applyProtection="1"/>
    <xf numFmtId="0" fontId="0" fillId="0" borderId="32" xfId="0" applyBorder="1"/>
    <xf numFmtId="0" fontId="0" fillId="0" borderId="27" xfId="0" applyBorder="1"/>
    <xf numFmtId="0" fontId="0" fillId="0" borderId="33" xfId="0" applyBorder="1"/>
    <xf numFmtId="0" fontId="0" fillId="0" borderId="28" xfId="0" applyBorder="1"/>
    <xf numFmtId="0" fontId="0" fillId="0" borderId="34" xfId="0" applyBorder="1"/>
    <xf numFmtId="0" fontId="0" fillId="0" borderId="29" xfId="0" applyBorder="1"/>
    <xf numFmtId="0" fontId="0" fillId="0" borderId="35" xfId="0" applyBorder="1"/>
    <xf numFmtId="0" fontId="0" fillId="3" borderId="0" xfId="0" applyFill="1"/>
    <xf numFmtId="164" fontId="4" fillId="0" borderId="0" xfId="0" applyNumberFormat="1" applyFont="1"/>
    <xf numFmtId="0" fontId="0" fillId="0" borderId="38" xfId="0" applyBorder="1"/>
    <xf numFmtId="0" fontId="0" fillId="0" borderId="21" xfId="0" applyBorder="1"/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39" xfId="0" applyBorder="1"/>
    <xf numFmtId="0" fontId="0" fillId="0" borderId="23" xfId="0" applyBorder="1"/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40" xfId="0" applyBorder="1"/>
    <xf numFmtId="0" fontId="0" fillId="0" borderId="25" xfId="0" applyBorder="1"/>
    <xf numFmtId="0" fontId="0" fillId="0" borderId="25" xfId="0" applyBorder="1" applyAlignment="1">
      <alignment horizontal="right"/>
    </xf>
    <xf numFmtId="0" fontId="0" fillId="0" borderId="26" xfId="0" applyBorder="1"/>
    <xf numFmtId="0" fontId="0" fillId="0" borderId="3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1" xfId="0" applyBorder="1" applyAlignment="1">
      <alignment horizontal="right" wrapText="1"/>
    </xf>
    <xf numFmtId="0" fontId="0" fillId="0" borderId="22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right" wrapText="1"/>
    </xf>
    <xf numFmtId="0" fontId="0" fillId="0" borderId="24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5" xfId="0" applyBorder="1" applyAlignment="1">
      <alignment horizontal="right" wrapText="1"/>
    </xf>
    <xf numFmtId="0" fontId="0" fillId="0" borderId="26" xfId="0" applyBorder="1" applyAlignment="1">
      <alignment wrapText="1"/>
    </xf>
    <xf numFmtId="0" fontId="0" fillId="0" borderId="21" xfId="0" applyBorder="1" applyAlignment="1">
      <alignment horizontal="left"/>
    </xf>
    <xf numFmtId="0" fontId="0" fillId="0" borderId="39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23" xfId="0" applyFill="1" applyBorder="1" applyAlignment="1">
      <alignment horizontal="right" wrapText="1"/>
    </xf>
    <xf numFmtId="0" fontId="0" fillId="0" borderId="24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25" xfId="0" applyFill="1" applyBorder="1" applyAlignment="1">
      <alignment wrapText="1"/>
    </xf>
    <xf numFmtId="0" fontId="0" fillId="0" borderId="25" xfId="0" applyFill="1" applyBorder="1" applyAlignment="1">
      <alignment horizontal="right" wrapText="1"/>
    </xf>
    <xf numFmtId="0" fontId="0" fillId="0" borderId="26" xfId="0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39" xfId="0" applyBorder="1" applyAlignment="1">
      <alignment horizontal="left" vertical="center" wrapText="1"/>
    </xf>
    <xf numFmtId="0" fontId="0" fillId="0" borderId="23" xfId="0" applyFill="1" applyBorder="1" applyAlignment="1">
      <alignment horizontal="left" vertical="top" wrapText="1"/>
    </xf>
    <xf numFmtId="0" fontId="0" fillId="0" borderId="23" xfId="0" applyBorder="1" applyAlignment="1">
      <alignment horizontal="right" vertical="center" wrapText="1"/>
    </xf>
    <xf numFmtId="0" fontId="0" fillId="0" borderId="24" xfId="0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3" xfId="0" applyBorder="1" applyAlignment="1">
      <alignment horizontal="left" vertical="center" wrapText="1"/>
    </xf>
    <xf numFmtId="0" fontId="0" fillId="0" borderId="23" xfId="0" applyFill="1" applyBorder="1" applyAlignment="1">
      <alignment horizontal="right" vertical="top" wrapText="1"/>
    </xf>
    <xf numFmtId="0" fontId="0" fillId="0" borderId="24" xfId="0" applyFill="1" applyBorder="1" applyAlignment="1">
      <alignment horizontal="right" vertical="top" wrapText="1"/>
    </xf>
    <xf numFmtId="0" fontId="0" fillId="0" borderId="23" xfId="0" applyFill="1" applyBorder="1" applyAlignment="1">
      <alignment horizontal="left" vertical="center" wrapText="1"/>
    </xf>
    <xf numFmtId="0" fontId="0" fillId="0" borderId="44" xfId="0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0" fontId="0" fillId="0" borderId="44" xfId="0" applyBorder="1" applyAlignment="1">
      <alignment horizontal="right" vertical="center" wrapText="1"/>
    </xf>
    <xf numFmtId="0" fontId="0" fillId="0" borderId="45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10" fillId="0" borderId="5" xfId="0" applyFont="1" applyFill="1" applyBorder="1"/>
    <xf numFmtId="0" fontId="10" fillId="0" borderId="8" xfId="0" applyFont="1" applyFill="1" applyBorder="1"/>
    <xf numFmtId="0" fontId="10" fillId="0" borderId="14" xfId="0" applyFont="1" applyFill="1" applyBorder="1"/>
    <xf numFmtId="0" fontId="0" fillId="0" borderId="14" xfId="0" applyFill="1" applyBorder="1"/>
    <xf numFmtId="0" fontId="0" fillId="4" borderId="37" xfId="0" applyFill="1" applyBorder="1"/>
    <xf numFmtId="0" fontId="0" fillId="0" borderId="32" xfId="0" applyBorder="1" applyAlignment="1">
      <alignment vertical="center" wrapText="1"/>
    </xf>
    <xf numFmtId="0" fontId="0" fillId="0" borderId="32" xfId="0" applyBorder="1" applyAlignment="1">
      <alignment vertical="top"/>
    </xf>
    <xf numFmtId="0" fontId="0" fillId="0" borderId="31" xfId="0" applyBorder="1" applyAlignment="1">
      <alignment vertical="top"/>
    </xf>
    <xf numFmtId="0" fontId="0" fillId="4" borderId="36" xfId="0" applyFill="1" applyBorder="1"/>
    <xf numFmtId="0" fontId="0" fillId="4" borderId="0" xfId="0" applyFill="1" applyBorder="1"/>
    <xf numFmtId="164" fontId="4" fillId="0" borderId="0" xfId="0" applyNumberFormat="1" applyFont="1" applyBorder="1"/>
    <xf numFmtId="0" fontId="15" fillId="0" borderId="41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19" xfId="0" applyFont="1" applyFill="1" applyBorder="1"/>
    <xf numFmtId="0" fontId="10" fillId="0" borderId="9" xfId="0" applyFont="1" applyFill="1" applyBorder="1"/>
    <xf numFmtId="0" fontId="10" fillId="0" borderId="13" xfId="0" applyFont="1" applyFill="1" applyBorder="1"/>
    <xf numFmtId="0" fontId="10" fillId="0" borderId="1" xfId="0" applyFont="1" applyFill="1" applyBorder="1"/>
    <xf numFmtId="0" fontId="10" fillId="0" borderId="11" xfId="0" applyFont="1" applyFill="1" applyBorder="1"/>
    <xf numFmtId="0" fontId="5" fillId="5" borderId="29" xfId="0" applyFont="1" applyFill="1" applyBorder="1"/>
    <xf numFmtId="164" fontId="4" fillId="5" borderId="14" xfId="0" applyNumberFormat="1" applyFont="1" applyFill="1" applyBorder="1"/>
    <xf numFmtId="164" fontId="4" fillId="5" borderId="0" xfId="0" applyNumberFormat="1" applyFont="1" applyFill="1" applyBorder="1"/>
    <xf numFmtId="0" fontId="4" fillId="5" borderId="0" xfId="0" applyFont="1" applyFill="1"/>
    <xf numFmtId="0" fontId="5" fillId="5" borderId="0" xfId="0" applyFont="1" applyFill="1"/>
    <xf numFmtId="0" fontId="1" fillId="5" borderId="0" xfId="0" applyFont="1" applyFill="1"/>
    <xf numFmtId="0" fontId="3" fillId="5" borderId="0" xfId="0" applyFont="1" applyFill="1" applyBorder="1" applyAlignment="1"/>
    <xf numFmtId="164" fontId="4" fillId="5" borderId="0" xfId="0" applyNumberFormat="1" applyFont="1" applyFill="1" applyBorder="1" applyAlignment="1">
      <alignment vertical="top"/>
    </xf>
    <xf numFmtId="164" fontId="4" fillId="5" borderId="0" xfId="0" applyNumberFormat="1" applyFont="1" applyFill="1" applyBorder="1" applyAlignment="1">
      <alignment vertical="top" wrapText="1"/>
    </xf>
    <xf numFmtId="0" fontId="5" fillId="5" borderId="46" xfId="0" applyFont="1" applyFill="1" applyBorder="1"/>
    <xf numFmtId="0" fontId="5" fillId="5" borderId="0" xfId="0" applyFont="1" applyFill="1" applyBorder="1"/>
    <xf numFmtId="0" fontId="4" fillId="5" borderId="0" xfId="0" applyFont="1" applyFill="1" applyBorder="1"/>
    <xf numFmtId="0" fontId="1" fillId="5" borderId="46" xfId="0" applyFont="1" applyFill="1" applyBorder="1"/>
    <xf numFmtId="0" fontId="1" fillId="5" borderId="0" xfId="0" applyFont="1" applyFill="1" applyBorder="1"/>
    <xf numFmtId="0" fontId="4" fillId="5" borderId="46" xfId="0" applyFont="1" applyFill="1" applyBorder="1"/>
    <xf numFmtId="164" fontId="4" fillId="0" borderId="0" xfId="0" applyNumberFormat="1" applyFont="1" applyFill="1" applyBorder="1"/>
    <xf numFmtId="0" fontId="1" fillId="0" borderId="0" xfId="0" applyFont="1" applyFill="1" applyBorder="1"/>
    <xf numFmtId="0" fontId="13" fillId="0" borderId="47" xfId="0" applyFont="1" applyBorder="1"/>
    <xf numFmtId="0" fontId="10" fillId="0" borderId="30" xfId="0" applyFont="1" applyBorder="1" applyAlignment="1">
      <alignment vertical="top" wrapText="1"/>
    </xf>
    <xf numFmtId="0" fontId="10" fillId="0" borderId="32" xfId="0" applyFont="1" applyBorder="1"/>
    <xf numFmtId="0" fontId="10" fillId="0" borderId="32" xfId="0" applyFont="1" applyBorder="1" applyAlignment="1">
      <alignment wrapText="1"/>
    </xf>
    <xf numFmtId="0" fontId="0" fillId="0" borderId="48" xfId="0" applyBorder="1"/>
    <xf numFmtId="0" fontId="0" fillId="0" borderId="44" xfId="0" applyBorder="1"/>
    <xf numFmtId="0" fontId="0" fillId="0" borderId="44" xfId="0" applyBorder="1" applyAlignment="1">
      <alignment horizontal="right"/>
    </xf>
    <xf numFmtId="0" fontId="0" fillId="0" borderId="45" xfId="0" applyBorder="1"/>
    <xf numFmtId="0" fontId="0" fillId="0" borderId="21" xfId="0" applyBorder="1" applyAlignment="1"/>
    <xf numFmtId="0" fontId="0" fillId="0" borderId="2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25" xfId="0" applyBorder="1" applyAlignment="1">
      <alignment vertical="center"/>
    </xf>
    <xf numFmtId="0" fontId="1" fillId="0" borderId="6" xfId="0" applyFont="1" applyBorder="1" applyProtection="1">
      <protection locked="0"/>
    </xf>
    <xf numFmtId="0" fontId="14" fillId="0" borderId="7" xfId="0" applyFont="1" applyBorder="1" applyAlignment="1">
      <alignment horizontal="center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5" fillId="5" borderId="27" xfId="0" applyFont="1" applyFill="1" applyBorder="1" applyAlignment="1">
      <alignment horizontal="left"/>
    </xf>
    <xf numFmtId="0" fontId="5" fillId="5" borderId="28" xfId="0" applyFont="1" applyFill="1" applyBorder="1" applyAlignment="1">
      <alignment horizontal="left"/>
    </xf>
    <xf numFmtId="0" fontId="5" fillId="2" borderId="7" xfId="0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7" xfId="0" applyFont="1" applyFill="1" applyBorder="1" applyAlignment="1" applyProtection="1">
      <alignment horizontal="center" wrapText="1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4" fontId="4" fillId="2" borderId="16" xfId="0" applyNumberFormat="1" applyFont="1" applyFill="1" applyBorder="1" applyAlignment="1" applyProtection="1">
      <alignment horizontal="left"/>
      <protection locked="0"/>
    </xf>
    <xf numFmtId="0" fontId="8" fillId="0" borderId="0" xfId="1" applyBorder="1" applyAlignment="1" applyProtection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4</xdr:col>
      <xdr:colOff>304800</xdr:colOff>
      <xdr:row>2</xdr:row>
      <xdr:rowOff>19050</xdr:rowOff>
    </xdr:to>
    <xdr:pic>
      <xdr:nvPicPr>
        <xdr:cNvPr id="1031" name="Picture 3" descr="FF_2007_Payo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5250"/>
          <a:ext cx="2876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flexiforce" TargetMode="External"/><Relationship Id="rId2" Type="http://schemas.openxmlformats.org/officeDocument/2006/relationships/hyperlink" Target="http://www.twitter.com/flexiforce" TargetMode="External"/><Relationship Id="rId1" Type="http://schemas.openxmlformats.org/officeDocument/2006/relationships/hyperlink" Target="http://www.flexiforce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les.nl@Flexiforc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3"/>
  <sheetViews>
    <sheetView showGridLines="0" tabSelected="1" workbookViewId="0">
      <selection activeCell="G23" sqref="G23"/>
    </sheetView>
  </sheetViews>
  <sheetFormatPr defaultRowHeight="12.75" x14ac:dyDescent="0.2"/>
  <cols>
    <col min="1" max="1" width="8.85546875" style="1" customWidth="1"/>
    <col min="2" max="2" width="9.140625" style="1" customWidth="1"/>
    <col min="3" max="3" width="12.42578125" style="1" customWidth="1"/>
    <col min="4" max="6" width="9.140625" style="1"/>
    <col min="7" max="7" width="10.42578125" style="1" bestFit="1" customWidth="1"/>
    <col min="8" max="8" width="7" style="1" customWidth="1"/>
    <col min="9" max="9" width="9.140625" style="1"/>
    <col min="10" max="10" width="9" style="1" customWidth="1"/>
    <col min="11" max="11" width="5.85546875" style="1" customWidth="1"/>
    <col min="12" max="12" width="19.7109375" style="1" bestFit="1" customWidth="1"/>
    <col min="13" max="13" width="40.85546875" style="1" customWidth="1"/>
    <col min="14" max="14" width="32.42578125" style="1" customWidth="1"/>
    <col min="15" max="15" width="31.28515625" style="136" bestFit="1" customWidth="1"/>
    <col min="16" max="16" width="18.140625" style="136" customWidth="1"/>
    <col min="17" max="17" width="8.28515625" style="136" customWidth="1"/>
    <col min="18" max="18" width="8.140625" style="136" customWidth="1"/>
    <col min="19" max="16384" width="9.140625" style="1"/>
  </cols>
  <sheetData>
    <row r="1" spans="1:18" ht="26.25" customHeight="1" x14ac:dyDescent="0.35">
      <c r="A1" s="2"/>
      <c r="B1" s="2"/>
      <c r="C1" s="2"/>
      <c r="G1" s="164" t="s">
        <v>57</v>
      </c>
      <c r="H1" s="164"/>
      <c r="I1" s="164"/>
      <c r="J1" s="164"/>
      <c r="L1" s="153" t="s">
        <v>48</v>
      </c>
      <c r="M1" s="171" t="s">
        <v>54</v>
      </c>
      <c r="N1" s="171" t="s">
        <v>122</v>
      </c>
      <c r="O1" s="170"/>
      <c r="P1" s="170"/>
      <c r="Q1" s="169"/>
      <c r="R1" s="169"/>
    </row>
    <row r="2" spans="1:18" ht="26.25" customHeight="1" x14ac:dyDescent="0.35">
      <c r="G2" s="164" t="s">
        <v>20</v>
      </c>
      <c r="H2" s="164"/>
      <c r="I2" s="164"/>
      <c r="J2" s="164"/>
      <c r="L2" s="154"/>
      <c r="M2" s="172"/>
      <c r="N2" s="172"/>
      <c r="O2" s="170"/>
      <c r="P2" s="170"/>
      <c r="Q2" s="169"/>
      <c r="R2" s="169"/>
    </row>
    <row r="3" spans="1:18" ht="17.25" thickBot="1" x14ac:dyDescent="0.35">
      <c r="G3" s="1" t="s">
        <v>167</v>
      </c>
      <c r="L3" s="120" t="s">
        <v>53</v>
      </c>
      <c r="M3" s="173"/>
      <c r="N3" s="173"/>
      <c r="O3" s="170"/>
      <c r="P3" s="170"/>
      <c r="Q3" s="169"/>
      <c r="R3" s="169"/>
    </row>
    <row r="4" spans="1:18" ht="15" customHeight="1" x14ac:dyDescent="0.3">
      <c r="A4" s="13" t="s">
        <v>31</v>
      </c>
      <c r="B4" s="14"/>
      <c r="C4" s="14"/>
      <c r="D4" s="9"/>
      <c r="E4" s="9"/>
      <c r="F4" s="9"/>
      <c r="G4" s="15"/>
      <c r="L4" s="121" t="str">
        <f>Fields!K47</f>
        <v>Force</v>
      </c>
      <c r="M4" s="122" t="str">
        <f>Fields!L47</f>
        <v>140AC</v>
      </c>
      <c r="N4" s="122" t="str">
        <f>Fields!M47</f>
        <v>Dalmatic STD V.7E // OSE-1113926</v>
      </c>
      <c r="O4" s="135"/>
      <c r="P4" s="135"/>
      <c r="Q4" s="135"/>
      <c r="R4" s="135"/>
    </row>
    <row r="5" spans="1:18" ht="15" customHeight="1" x14ac:dyDescent="0.3">
      <c r="A5" s="16"/>
      <c r="B5" s="8"/>
      <c r="C5" s="8"/>
      <c r="D5" s="8"/>
      <c r="E5" s="8"/>
      <c r="F5" s="8"/>
      <c r="G5" s="12"/>
      <c r="L5" s="121" t="str">
        <f>Fields!K48</f>
        <v>Force</v>
      </c>
      <c r="M5" s="122" t="str">
        <f>Fields!L48</f>
        <v>140AC</v>
      </c>
      <c r="N5" s="122" t="str">
        <f>Fields!M48</f>
        <v>Dalmatic STD V.7E // Wireless</v>
      </c>
      <c r="O5" s="135"/>
      <c r="P5" s="135"/>
      <c r="Q5" s="135"/>
      <c r="R5" s="135"/>
    </row>
    <row r="6" spans="1:18" ht="15" customHeight="1" thickBot="1" x14ac:dyDescent="0.35">
      <c r="A6" s="11" t="s">
        <v>12</v>
      </c>
      <c r="B6" s="149"/>
      <c r="C6" s="10"/>
      <c r="D6" s="10" t="s">
        <v>32</v>
      </c>
      <c r="E6" s="149"/>
      <c r="F6" s="10"/>
      <c r="G6" s="17"/>
      <c r="L6" s="121" t="str">
        <f>Fields!K49</f>
        <v>Force</v>
      </c>
      <c r="M6" s="122" t="str">
        <f>Fields!L49</f>
        <v>90AC 24rpm</v>
      </c>
      <c r="N6" s="122" t="str">
        <f>Fields!M49</f>
        <v>Dalmatic STD V.7E</v>
      </c>
      <c r="O6" s="135"/>
      <c r="P6" s="135"/>
      <c r="Q6" s="135"/>
      <c r="R6" s="135"/>
    </row>
    <row r="7" spans="1:18" ht="16.5" customHeight="1" x14ac:dyDescent="0.3">
      <c r="L7" s="121" t="str">
        <f>Fields!K50</f>
        <v>Force</v>
      </c>
      <c r="M7" s="122" t="str">
        <f>Fields!L50</f>
        <v>70XC 21rpm</v>
      </c>
      <c r="N7" s="122" t="str">
        <f>Fields!M50</f>
        <v>ForceIQ</v>
      </c>
      <c r="O7" s="135"/>
      <c r="P7" s="135"/>
      <c r="Q7" s="135"/>
      <c r="R7" s="135"/>
    </row>
    <row r="8" spans="1:18" ht="13.5" customHeight="1" x14ac:dyDescent="0.3">
      <c r="L8" s="121" t="str">
        <f>Fields!K51</f>
        <v>Force</v>
      </c>
      <c r="M8" s="122" t="str">
        <f>Fields!L51</f>
        <v>70XQ 21rpm</v>
      </c>
      <c r="N8" s="122" t="str">
        <f>Fields!M51</f>
        <v>ForceIQ</v>
      </c>
      <c r="O8" s="135"/>
      <c r="P8" s="135"/>
      <c r="Q8" s="135"/>
      <c r="R8" s="135"/>
    </row>
    <row r="9" spans="1:18" ht="15" customHeight="1" x14ac:dyDescent="0.3">
      <c r="A9" s="165" t="s">
        <v>139</v>
      </c>
      <c r="B9" s="165"/>
      <c r="C9" s="165"/>
      <c r="D9" s="165"/>
      <c r="E9" s="165"/>
      <c r="F9" s="165"/>
      <c r="G9" s="165"/>
      <c r="H9" s="165"/>
      <c r="I9" s="165"/>
      <c r="J9" s="165"/>
      <c r="K9" s="166"/>
      <c r="L9" s="121" t="str">
        <f>Fields!K52</f>
        <v>Force</v>
      </c>
      <c r="M9" s="122" t="str">
        <f>Fields!L52</f>
        <v xml:space="preserve">100XC 23rpm </v>
      </c>
      <c r="N9" s="122" t="str">
        <f>Fields!M52</f>
        <v>ForceIQ</v>
      </c>
      <c r="O9" s="135"/>
      <c r="P9" s="135"/>
      <c r="Q9" s="135"/>
      <c r="R9" s="135"/>
    </row>
    <row r="10" spans="1:18" ht="15" customHeight="1" x14ac:dyDescent="0.3">
      <c r="A10" s="168" t="s">
        <v>159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21" t="str">
        <f>Fields!K53</f>
        <v>Force</v>
      </c>
      <c r="M10" s="122" t="str">
        <f>Fields!L53</f>
        <v xml:space="preserve">100XQ 23rpm </v>
      </c>
      <c r="N10" s="122" t="str">
        <f>Fields!M53</f>
        <v>ForceIQ</v>
      </c>
      <c r="O10" s="135"/>
      <c r="P10" s="135"/>
      <c r="Q10" s="135"/>
      <c r="R10" s="135"/>
    </row>
    <row r="11" spans="1:18" ht="17.25" thickBot="1" x14ac:dyDescent="0.35">
      <c r="A11" s="4" t="s">
        <v>9</v>
      </c>
      <c r="D11" s="151"/>
      <c r="E11" s="151"/>
      <c r="F11" s="151"/>
      <c r="G11" s="151"/>
      <c r="H11" s="151"/>
      <c r="L11" s="121" t="str">
        <f>Fields!K54</f>
        <v>Force</v>
      </c>
      <c r="M11" s="122" t="str">
        <f>Fields!L54</f>
        <v>60AC</v>
      </c>
      <c r="N11" s="122" t="str">
        <f>Fields!M54</f>
        <v>AERF SIMPLY1H4 / F60AC-Control</v>
      </c>
      <c r="O11" s="135"/>
      <c r="P11" s="135"/>
      <c r="Q11" s="135"/>
      <c r="R11" s="135"/>
    </row>
    <row r="12" spans="1:18" s="3" customFormat="1" ht="18.75" customHeight="1" thickBot="1" x14ac:dyDescent="0.35">
      <c r="A12" s="5" t="s">
        <v>10</v>
      </c>
      <c r="D12" s="167"/>
      <c r="E12" s="167"/>
      <c r="F12" s="167"/>
      <c r="G12" s="167"/>
      <c r="H12" s="167"/>
      <c r="L12" s="121" t="str">
        <f>Fields!K55</f>
        <v>Force</v>
      </c>
      <c r="M12" s="122" t="str">
        <f>Fields!L55</f>
        <v xml:space="preserve">70AC </v>
      </c>
      <c r="N12" s="122" t="str">
        <f>Fields!M55</f>
        <v>AERF SIMPLY1H4 / F60AC-Control</v>
      </c>
      <c r="O12" s="135"/>
      <c r="P12" s="135"/>
      <c r="Q12" s="135"/>
      <c r="R12" s="135"/>
    </row>
    <row r="13" spans="1:18" s="3" customFormat="1" ht="16.5" x14ac:dyDescent="0.3">
      <c r="D13" s="163"/>
      <c r="E13" s="163"/>
      <c r="F13" s="163"/>
      <c r="G13" s="163"/>
      <c r="H13" s="163"/>
      <c r="L13" s="121" t="str">
        <f>Fields!K56</f>
        <v>Force</v>
      </c>
      <c r="M13" s="122" t="str">
        <f>Fields!L56</f>
        <v>140XQ</v>
      </c>
      <c r="N13" s="122" t="str">
        <f>Fields!M56</f>
        <v>ForceIQ</v>
      </c>
      <c r="O13" s="135"/>
      <c r="P13" s="135"/>
      <c r="Q13" s="135"/>
      <c r="R13" s="135"/>
    </row>
    <row r="14" spans="1:18" s="3" customFormat="1" ht="17.25" thickBot="1" x14ac:dyDescent="0.35">
      <c r="A14" s="6" t="s">
        <v>0</v>
      </c>
      <c r="D14" s="151"/>
      <c r="E14" s="151"/>
      <c r="F14" s="151"/>
      <c r="G14" s="151"/>
      <c r="H14" s="151"/>
      <c r="L14" s="121" t="str">
        <f>Fields!K57</f>
        <v>Force</v>
      </c>
      <c r="M14" s="122" t="str">
        <f>Fields!L57</f>
        <v>90TCE</v>
      </c>
      <c r="N14" s="122" t="str">
        <f>Fields!M57</f>
        <v>Force-500E</v>
      </c>
      <c r="O14" s="135"/>
      <c r="P14" s="135"/>
      <c r="Q14" s="135"/>
      <c r="R14" s="135"/>
    </row>
    <row r="15" spans="1:18" s="3" customFormat="1" ht="22.5" customHeight="1" thickBot="1" x14ac:dyDescent="0.35">
      <c r="A15" s="6" t="s">
        <v>21</v>
      </c>
      <c r="D15" s="151"/>
      <c r="E15" s="151"/>
      <c r="F15" s="151"/>
      <c r="G15" s="151"/>
      <c r="H15" s="151"/>
      <c r="L15" s="121" t="str">
        <f>Fields!K58</f>
        <v>Force</v>
      </c>
      <c r="M15" s="122" t="str">
        <f>Fields!L58</f>
        <v>70AC3</v>
      </c>
      <c r="N15" s="122" t="str">
        <f>Fields!M58</f>
        <v>Force-101</v>
      </c>
      <c r="O15" s="135"/>
      <c r="P15" s="135"/>
      <c r="Q15" s="135"/>
      <c r="R15" s="135"/>
    </row>
    <row r="16" spans="1:18" s="3" customFormat="1" ht="23.25" customHeight="1" thickBot="1" x14ac:dyDescent="0.35">
      <c r="A16" s="18" t="s">
        <v>22</v>
      </c>
      <c r="D16" s="151"/>
      <c r="E16" s="151"/>
      <c r="F16" s="151"/>
      <c r="G16" s="151"/>
      <c r="H16" s="151"/>
      <c r="L16" s="121" t="str">
        <f>Fields!K59</f>
        <v>Force</v>
      </c>
      <c r="M16" s="122" t="str">
        <f>Fields!L59</f>
        <v>90TCM</v>
      </c>
      <c r="N16" s="122" t="str">
        <f>Fields!M59</f>
        <v>Force-300</v>
      </c>
      <c r="O16" s="135"/>
      <c r="P16" s="135"/>
      <c r="Q16" s="135"/>
      <c r="R16" s="135"/>
    </row>
    <row r="17" spans="1:18" s="3" customFormat="1" ht="16.5" x14ac:dyDescent="0.3">
      <c r="A17" s="6"/>
      <c r="D17" s="152"/>
      <c r="E17" s="152"/>
      <c r="F17" s="152"/>
      <c r="G17" s="152"/>
      <c r="H17" s="152"/>
      <c r="L17" s="121" t="str">
        <f>Fields!K60</f>
        <v>Force</v>
      </c>
      <c r="M17" s="122" t="str">
        <f>Fields!L60</f>
        <v>Frequenz FU28</v>
      </c>
      <c r="N17" s="122" t="str">
        <f>Fields!M60</f>
        <v>Flexiforce AST-75-Combo</v>
      </c>
      <c r="O17" s="135"/>
      <c r="P17" s="135"/>
      <c r="Q17" s="135"/>
      <c r="R17" s="135"/>
    </row>
    <row r="18" spans="1:18" s="3" customFormat="1" ht="17.25" thickBot="1" x14ac:dyDescent="0.35">
      <c r="A18" s="6" t="s">
        <v>165</v>
      </c>
      <c r="D18" s="151"/>
      <c r="E18" s="151"/>
      <c r="F18" s="151"/>
      <c r="G18" s="151"/>
      <c r="H18" s="151"/>
      <c r="J18" s="3" t="s">
        <v>18</v>
      </c>
      <c r="L18" s="121" t="str">
        <f>Fields!K61</f>
        <v>Force</v>
      </c>
      <c r="M18" s="122" t="str">
        <f>Fields!L61</f>
        <v>Frequenz FU48</v>
      </c>
      <c r="N18" s="122" t="str">
        <f>Fields!M61</f>
        <v>Flexiforce AST-75-Combo</v>
      </c>
      <c r="O18" s="135"/>
      <c r="P18" s="135"/>
      <c r="Q18" s="135"/>
      <c r="R18" s="135"/>
    </row>
    <row r="19" spans="1:18" s="3" customFormat="1" ht="16.5" x14ac:dyDescent="0.3">
      <c r="A19" s="6"/>
      <c r="D19" s="152"/>
      <c r="E19" s="152"/>
      <c r="F19" s="152"/>
      <c r="G19" s="152"/>
      <c r="H19" s="152"/>
      <c r="L19" s="121" t="str">
        <f>Fields!K62</f>
        <v>Force</v>
      </c>
      <c r="M19" s="122" t="str">
        <f>Fields!L62</f>
        <v>Frequenz 140-100</v>
      </c>
      <c r="N19" s="122" t="str">
        <f>Fields!M62</f>
        <v>Frequenz 140-100</v>
      </c>
      <c r="O19" s="135"/>
      <c r="P19" s="135"/>
      <c r="Q19" s="135"/>
      <c r="R19" s="135"/>
    </row>
    <row r="20" spans="1:18" s="3" customFormat="1" ht="17.25" thickBot="1" x14ac:dyDescent="0.35">
      <c r="A20" s="6" t="s">
        <v>136</v>
      </c>
      <c r="D20" s="151"/>
      <c r="E20" s="151"/>
      <c r="F20" s="151"/>
      <c r="G20" s="151"/>
      <c r="H20" s="151"/>
      <c r="L20" s="121">
        <f>Fields!K63</f>
        <v>0</v>
      </c>
      <c r="M20" s="122">
        <f>Fields!L63</f>
        <v>0</v>
      </c>
      <c r="N20" s="122">
        <f>Fields!M63</f>
        <v>0</v>
      </c>
      <c r="O20" s="135"/>
      <c r="P20" s="135"/>
      <c r="Q20" s="135"/>
      <c r="R20" s="135"/>
    </row>
    <row r="21" spans="1:18" s="3" customFormat="1" ht="16.5" x14ac:dyDescent="0.3">
      <c r="A21" s="6"/>
      <c r="L21" s="121">
        <f>Fields!K64</f>
        <v>0</v>
      </c>
      <c r="M21" s="122">
        <f>Fields!L64</f>
        <v>0</v>
      </c>
      <c r="N21" s="122">
        <f>Fields!M64</f>
        <v>0</v>
      </c>
      <c r="O21" s="135"/>
      <c r="P21" s="135"/>
      <c r="Q21" s="135"/>
      <c r="R21" s="135"/>
    </row>
    <row r="22" spans="1:18" s="3" customFormat="1" ht="16.5" x14ac:dyDescent="0.3">
      <c r="L22" s="121">
        <f>Fields!K65</f>
        <v>0</v>
      </c>
      <c r="M22" s="122">
        <f>Fields!L65</f>
        <v>0</v>
      </c>
      <c r="N22" s="122">
        <f>Fields!M65</f>
        <v>0</v>
      </c>
      <c r="O22" s="135"/>
      <c r="P22" s="135"/>
      <c r="Q22" s="135"/>
      <c r="R22" s="135"/>
    </row>
    <row r="23" spans="1:18" s="3" customFormat="1" ht="16.5" x14ac:dyDescent="0.3">
      <c r="A23" s="6" t="s">
        <v>35</v>
      </c>
      <c r="B23" s="6"/>
      <c r="C23" s="6"/>
      <c r="E23" s="6"/>
      <c r="F23" s="6" t="s">
        <v>48</v>
      </c>
      <c r="G23" s="6"/>
      <c r="H23" s="6"/>
      <c r="I23" s="6"/>
      <c r="J23" s="6"/>
      <c r="K23" s="6"/>
      <c r="L23" s="121">
        <f>Fields!K66</f>
        <v>0</v>
      </c>
      <c r="M23" s="122">
        <f>Fields!L66</f>
        <v>0</v>
      </c>
      <c r="N23" s="122">
        <f>Fields!M66</f>
        <v>0</v>
      </c>
      <c r="O23" s="135"/>
      <c r="P23" s="135"/>
      <c r="Q23" s="135"/>
      <c r="R23" s="135"/>
    </row>
    <row r="24" spans="1:18" s="3" customFormat="1" ht="16.5" x14ac:dyDescent="0.3">
      <c r="A24" s="6" t="s">
        <v>40</v>
      </c>
      <c r="B24" s="6"/>
      <c r="C24" s="6"/>
      <c r="D24" s="6"/>
      <c r="F24" s="6" t="s">
        <v>49</v>
      </c>
      <c r="G24" s="6"/>
      <c r="H24" s="6"/>
      <c r="I24" s="6"/>
      <c r="J24" s="6"/>
      <c r="K24" s="6"/>
      <c r="L24" s="121">
        <f>Fields!K67</f>
        <v>0</v>
      </c>
      <c r="M24" s="122">
        <f>Fields!L67</f>
        <v>0</v>
      </c>
      <c r="N24" s="122">
        <f>Fields!M67</f>
        <v>0</v>
      </c>
      <c r="O24" s="135"/>
      <c r="P24" s="135"/>
      <c r="Q24" s="135"/>
      <c r="R24" s="135"/>
    </row>
    <row r="25" spans="1:18" s="3" customFormat="1" ht="15" customHeight="1" x14ac:dyDescent="0.3">
      <c r="A25" s="25" t="s">
        <v>126</v>
      </c>
      <c r="C25" s="6"/>
      <c r="F25" s="25" t="s">
        <v>126</v>
      </c>
      <c r="K25" s="6"/>
      <c r="L25" s="121">
        <f>Fields!K68</f>
        <v>0</v>
      </c>
      <c r="M25" s="122">
        <f>Fields!L68</f>
        <v>0</v>
      </c>
      <c r="N25" s="122">
        <f>Fields!M68</f>
        <v>0</v>
      </c>
      <c r="O25" s="135"/>
      <c r="P25" s="135"/>
      <c r="Q25" s="135"/>
      <c r="R25" s="135"/>
    </row>
    <row r="26" spans="1:18" s="3" customFormat="1" ht="15" customHeight="1" x14ac:dyDescent="0.3">
      <c r="A26" s="6"/>
      <c r="B26" s="157" t="s">
        <v>37</v>
      </c>
      <c r="C26" s="158"/>
      <c r="D26" s="159"/>
      <c r="G26" s="156" t="s">
        <v>37</v>
      </c>
      <c r="H26" s="156"/>
      <c r="I26" s="156"/>
      <c r="K26" s="6"/>
      <c r="L26" s="121">
        <f>Fields!K69</f>
        <v>0</v>
      </c>
      <c r="M26" s="122">
        <f>Fields!L69</f>
        <v>0</v>
      </c>
      <c r="N26" s="122">
        <f>Fields!M69</f>
        <v>0</v>
      </c>
      <c r="O26" s="135"/>
      <c r="P26" s="135"/>
      <c r="Q26" s="135"/>
      <c r="R26" s="135"/>
    </row>
    <row r="27" spans="1:18" s="3" customFormat="1" ht="15" customHeight="1" x14ac:dyDescent="0.3">
      <c r="A27" s="7" t="str">
        <f>IF(B27="Choice 1",Fields!C1,Fields!C2)</f>
        <v>o</v>
      </c>
      <c r="B27" s="162" t="s">
        <v>55</v>
      </c>
      <c r="C27" s="162"/>
      <c r="D27" s="162"/>
      <c r="F27" s="7" t="str">
        <f>IF(G27="Choice 1",Fields!C1,Fields!C2)</f>
        <v>o</v>
      </c>
      <c r="G27" s="161" t="s">
        <v>55</v>
      </c>
      <c r="H27" s="161"/>
      <c r="I27" s="161"/>
      <c r="K27" s="6"/>
      <c r="L27" s="121">
        <f>Fields!K70</f>
        <v>0</v>
      </c>
      <c r="M27" s="122">
        <f>Fields!L70</f>
        <v>0</v>
      </c>
      <c r="N27" s="122">
        <f>Fields!M70</f>
        <v>0</v>
      </c>
      <c r="O27" s="135"/>
      <c r="P27" s="135"/>
      <c r="Q27" s="135"/>
      <c r="R27" s="135"/>
    </row>
    <row r="28" spans="1:18" s="3" customFormat="1" ht="16.5" x14ac:dyDescent="0.3">
      <c r="A28" s="7" t="str">
        <f>IF(B28="Choice 2",Fields!C1,Fields!C2)</f>
        <v>o</v>
      </c>
      <c r="B28" s="155" t="s">
        <v>38</v>
      </c>
      <c r="C28" s="155"/>
      <c r="D28" s="155"/>
      <c r="F28" s="7" t="str">
        <f>IF(G28="Choice 2",Fields!C1,Fields!C2)</f>
        <v>o</v>
      </c>
      <c r="G28" s="155" t="s">
        <v>38</v>
      </c>
      <c r="H28" s="155"/>
      <c r="I28" s="155"/>
      <c r="K28" s="6"/>
      <c r="L28" s="121">
        <f>Fields!K71</f>
        <v>0</v>
      </c>
      <c r="M28" s="122">
        <f>Fields!L71</f>
        <v>0</v>
      </c>
      <c r="N28" s="122">
        <f>Fields!M71</f>
        <v>0</v>
      </c>
      <c r="O28" s="135"/>
      <c r="P28" s="135"/>
      <c r="Q28" s="135"/>
      <c r="R28" s="135"/>
    </row>
    <row r="29" spans="1:18" s="3" customFormat="1" ht="16.5" x14ac:dyDescent="0.3">
      <c r="A29" s="7" t="str">
        <f>IF(B29="Choice 3",Fields!C1,Fields!C2)</f>
        <v>o</v>
      </c>
      <c r="B29" s="155" t="s">
        <v>39</v>
      </c>
      <c r="C29" s="155"/>
      <c r="D29" s="155"/>
      <c r="F29" s="7" t="str">
        <f>IF(G29="Choice 3",Fields!C1,Fields!C2)</f>
        <v>o</v>
      </c>
      <c r="G29" s="155" t="s">
        <v>39</v>
      </c>
      <c r="H29" s="155"/>
      <c r="I29" s="155"/>
      <c r="K29" s="6"/>
      <c r="L29" s="121">
        <f>Fields!K74</f>
        <v>0</v>
      </c>
      <c r="M29" s="122">
        <f>Fields!L74</f>
        <v>0</v>
      </c>
      <c r="N29" s="122">
        <f>Fields!M74</f>
        <v>0</v>
      </c>
      <c r="O29" s="135"/>
      <c r="P29" s="135"/>
      <c r="Q29" s="135"/>
      <c r="R29" s="135"/>
    </row>
    <row r="30" spans="1:18" s="3" customFormat="1" ht="16.5" x14ac:dyDescent="0.3">
      <c r="A30" s="29" t="s">
        <v>17</v>
      </c>
      <c r="B30" s="150" t="s">
        <v>56</v>
      </c>
      <c r="C30" s="150"/>
      <c r="D30" s="150"/>
      <c r="F30" s="114" t="s">
        <v>17</v>
      </c>
      <c r="G30" s="160" t="s">
        <v>124</v>
      </c>
      <c r="H30" s="160"/>
      <c r="I30" s="160"/>
      <c r="K30" s="6"/>
      <c r="L30" s="121">
        <f>Fields!K76</f>
        <v>0</v>
      </c>
      <c r="M30" s="122">
        <f>Fields!L76</f>
        <v>0</v>
      </c>
      <c r="N30" s="122">
        <f>Fields!M76</f>
        <v>0</v>
      </c>
      <c r="O30" s="135"/>
      <c r="P30" s="135"/>
      <c r="Q30" s="135"/>
      <c r="R30" s="135"/>
    </row>
    <row r="31" spans="1:18" s="3" customFormat="1" ht="16.5" x14ac:dyDescent="0.3">
      <c r="A31" s="33"/>
      <c r="B31" s="150" t="s">
        <v>127</v>
      </c>
      <c r="C31" s="150"/>
      <c r="D31" s="150"/>
      <c r="K31" s="6"/>
      <c r="L31" s="121">
        <f>Fields!K77</f>
        <v>0</v>
      </c>
      <c r="M31" s="122">
        <f>Fields!L77</f>
        <v>0</v>
      </c>
      <c r="N31" s="122">
        <f>Fields!M77</f>
        <v>0</v>
      </c>
      <c r="O31" s="135"/>
      <c r="P31" s="135"/>
      <c r="Q31" s="135"/>
      <c r="R31" s="135"/>
    </row>
    <row r="32" spans="1:18" s="3" customFormat="1" ht="16.5" x14ac:dyDescent="0.3">
      <c r="B32" s="6"/>
      <c r="C32" s="6"/>
      <c r="D32" s="6"/>
      <c r="K32" s="6"/>
      <c r="L32" s="121">
        <f>Fields!K78</f>
        <v>0</v>
      </c>
      <c r="M32" s="122">
        <f>Fields!L78</f>
        <v>0</v>
      </c>
      <c r="N32" s="122">
        <f>Fields!M78</f>
        <v>0</v>
      </c>
      <c r="O32" s="135"/>
      <c r="P32" s="135"/>
      <c r="Q32" s="135"/>
      <c r="R32" s="135"/>
    </row>
    <row r="33" spans="1:18" s="3" customFormat="1" ht="16.5" x14ac:dyDescent="0.3">
      <c r="A33" s="6" t="s">
        <v>137</v>
      </c>
      <c r="L33" s="121">
        <f>Fields!K79</f>
        <v>0</v>
      </c>
      <c r="M33" s="122">
        <f>Fields!L79</f>
        <v>0</v>
      </c>
      <c r="N33" s="122">
        <f>Fields!M79</f>
        <v>0</v>
      </c>
      <c r="O33" s="135"/>
      <c r="P33" s="135"/>
      <c r="Q33" s="135"/>
      <c r="R33" s="135"/>
    </row>
    <row r="34" spans="1:18" s="3" customFormat="1" ht="17.25" customHeight="1" x14ac:dyDescent="0.3">
      <c r="A34" s="3" t="s">
        <v>138</v>
      </c>
      <c r="D34" s="3" t="s">
        <v>160</v>
      </c>
      <c r="L34" s="121">
        <f>Fields!K80</f>
        <v>0</v>
      </c>
      <c r="M34" s="122">
        <f>Fields!L80</f>
        <v>0</v>
      </c>
      <c r="N34" s="122">
        <f>Fields!M80</f>
        <v>0</v>
      </c>
      <c r="O34" s="135"/>
      <c r="P34" s="135"/>
      <c r="Q34" s="135"/>
      <c r="R34" s="135"/>
    </row>
    <row r="35" spans="1:18" s="3" customFormat="1" ht="16.5" x14ac:dyDescent="0.3">
      <c r="A35" s="3" t="s">
        <v>154</v>
      </c>
      <c r="D35" s="3" t="s">
        <v>152</v>
      </c>
      <c r="L35" s="121">
        <f>Fields!K81</f>
        <v>0</v>
      </c>
      <c r="M35" s="122">
        <f>Fields!L81</f>
        <v>0</v>
      </c>
      <c r="N35" s="122">
        <f>Fields!M81</f>
        <v>0</v>
      </c>
      <c r="O35" s="135"/>
      <c r="P35" s="135"/>
      <c r="Q35" s="135"/>
      <c r="R35" s="135"/>
    </row>
    <row r="36" spans="1:18" s="3" customFormat="1" ht="16.5" x14ac:dyDescent="0.3">
      <c r="A36" s="3" t="s">
        <v>153</v>
      </c>
      <c r="D36" s="3" t="s">
        <v>155</v>
      </c>
      <c r="L36" s="121">
        <f>Fields!K82</f>
        <v>0</v>
      </c>
      <c r="M36" s="122">
        <f>Fields!L82</f>
        <v>0</v>
      </c>
      <c r="N36" s="122">
        <f>Fields!M82</f>
        <v>0</v>
      </c>
      <c r="O36" s="135"/>
      <c r="P36" s="135"/>
      <c r="Q36" s="135"/>
      <c r="R36" s="135"/>
    </row>
    <row r="37" spans="1:18" s="3" customFormat="1" ht="16.5" x14ac:dyDescent="0.3">
      <c r="A37" s="3" t="s">
        <v>157</v>
      </c>
      <c r="D37" s="3" t="s">
        <v>156</v>
      </c>
      <c r="L37" s="121">
        <f>Fields!K83</f>
        <v>0</v>
      </c>
      <c r="M37" s="122">
        <f>Fields!L83</f>
        <v>0</v>
      </c>
      <c r="N37" s="122">
        <f>Fields!M83</f>
        <v>0</v>
      </c>
      <c r="O37" s="135"/>
      <c r="P37" s="135"/>
      <c r="Q37" s="135"/>
      <c r="R37" s="135"/>
    </row>
    <row r="38" spans="1:18" s="3" customFormat="1" ht="16.5" x14ac:dyDescent="0.3">
      <c r="L38" s="121">
        <f>Fields!K84</f>
        <v>0</v>
      </c>
      <c r="M38" s="122">
        <f>Fields!L84</f>
        <v>0</v>
      </c>
      <c r="N38" s="122">
        <f>Fields!M84</f>
        <v>0</v>
      </c>
      <c r="O38" s="135"/>
      <c r="P38" s="135"/>
      <c r="Q38" s="135"/>
      <c r="R38" s="135"/>
    </row>
    <row r="39" spans="1:18" s="3" customFormat="1" ht="16.5" x14ac:dyDescent="0.3">
      <c r="L39" s="121">
        <f>Fields!K85</f>
        <v>0</v>
      </c>
      <c r="M39" s="122">
        <f>Fields!L85</f>
        <v>0</v>
      </c>
      <c r="N39" s="122">
        <f>Fields!M85</f>
        <v>0</v>
      </c>
      <c r="O39" s="135"/>
      <c r="P39" s="135"/>
      <c r="Q39" s="135"/>
      <c r="R39" s="135"/>
    </row>
    <row r="40" spans="1:18" s="3" customFormat="1" ht="16.5" x14ac:dyDescent="0.3">
      <c r="L40" s="121">
        <f>Fields!K86</f>
        <v>0</v>
      </c>
      <c r="M40" s="122">
        <f>Fields!L86</f>
        <v>0</v>
      </c>
      <c r="N40" s="122">
        <f>Fields!M86</f>
        <v>0</v>
      </c>
      <c r="O40" s="135"/>
      <c r="P40" s="135"/>
      <c r="Q40" s="135"/>
      <c r="R40" s="135"/>
    </row>
    <row r="41" spans="1:18" s="3" customFormat="1" ht="15" customHeight="1" x14ac:dyDescent="0.3">
      <c r="L41" s="121">
        <f>Fields!K87</f>
        <v>0</v>
      </c>
      <c r="M41" s="122">
        <f>Fields!L87</f>
        <v>0</v>
      </c>
      <c r="N41" s="122">
        <f>Fields!M87</f>
        <v>0</v>
      </c>
      <c r="O41" s="135"/>
      <c r="P41" s="135"/>
      <c r="Q41" s="135"/>
      <c r="R41" s="135"/>
    </row>
    <row r="42" spans="1:18" s="3" customFormat="1" ht="16.5" x14ac:dyDescent="0.3">
      <c r="A42" s="3" t="s">
        <v>158</v>
      </c>
      <c r="L42" s="121">
        <f>Fields!K88</f>
        <v>0</v>
      </c>
      <c r="M42" s="122">
        <f>Fields!L88</f>
        <v>0</v>
      </c>
      <c r="N42" s="122">
        <f>Fields!M88</f>
        <v>0</v>
      </c>
      <c r="O42" s="135"/>
      <c r="P42" s="135"/>
      <c r="Q42" s="135"/>
      <c r="R42" s="135"/>
    </row>
    <row r="43" spans="1:18" s="3" customFormat="1" ht="16.5" x14ac:dyDescent="0.3">
      <c r="L43" s="121">
        <f>Fields!K89</f>
        <v>0</v>
      </c>
      <c r="M43" s="122">
        <f>Fields!L89</f>
        <v>0</v>
      </c>
      <c r="N43" s="122">
        <f>Fields!M89</f>
        <v>0</v>
      </c>
      <c r="O43" s="135"/>
      <c r="P43" s="135"/>
      <c r="Q43" s="135"/>
      <c r="R43" s="135"/>
    </row>
    <row r="44" spans="1:18" s="3" customFormat="1" ht="16.5" x14ac:dyDescent="0.3">
      <c r="L44" s="121">
        <f>Fields!K90</f>
        <v>0</v>
      </c>
      <c r="M44" s="122">
        <f>Fields!L90</f>
        <v>0</v>
      </c>
      <c r="N44" s="122">
        <f>Fields!M90</f>
        <v>0</v>
      </c>
      <c r="O44" s="135"/>
      <c r="P44" s="135"/>
      <c r="Q44" s="135"/>
      <c r="R44" s="135"/>
    </row>
    <row r="45" spans="1:18" s="3" customFormat="1" ht="16.5" x14ac:dyDescent="0.3">
      <c r="A45" s="25"/>
      <c r="B45" s="25"/>
      <c r="C45" s="25"/>
      <c r="K45" s="8"/>
      <c r="L45" s="121">
        <f>Fields!K91</f>
        <v>0</v>
      </c>
      <c r="M45" s="122">
        <f>Fields!L91</f>
        <v>0</v>
      </c>
      <c r="N45" s="122">
        <f>Fields!M91</f>
        <v>0</v>
      </c>
      <c r="O45" s="135"/>
      <c r="P45" s="135"/>
      <c r="Q45" s="135"/>
      <c r="R45" s="135"/>
    </row>
    <row r="46" spans="1:18" s="3" customFormat="1" ht="16.5" x14ac:dyDescent="0.3">
      <c r="K46" s="6"/>
      <c r="L46" s="121">
        <f>Fields!K92</f>
        <v>0</v>
      </c>
      <c r="M46" s="122">
        <f>Fields!L92</f>
        <v>0</v>
      </c>
      <c r="N46" s="122">
        <f>Fields!M92</f>
        <v>0</v>
      </c>
      <c r="O46" s="135"/>
      <c r="P46" s="135"/>
      <c r="Q46" s="135"/>
      <c r="R46" s="135"/>
    </row>
    <row r="47" spans="1:18" s="3" customFormat="1" ht="16.5" x14ac:dyDescent="0.3">
      <c r="A47" s="35" t="s">
        <v>26</v>
      </c>
      <c r="B47" s="8"/>
      <c r="C47" s="8"/>
      <c r="D47" s="35" t="s">
        <v>27</v>
      </c>
      <c r="E47" s="8"/>
      <c r="F47" s="8"/>
      <c r="G47" s="8"/>
      <c r="H47" s="35" t="s">
        <v>28</v>
      </c>
      <c r="I47" s="8"/>
      <c r="J47" s="8"/>
      <c r="K47" s="6"/>
      <c r="L47" s="121">
        <f>Fields!K93</f>
        <v>0</v>
      </c>
      <c r="M47" s="122">
        <f>Fields!L93</f>
        <v>0</v>
      </c>
      <c r="N47" s="122">
        <f>Fields!M93</f>
        <v>0</v>
      </c>
      <c r="O47" s="135"/>
      <c r="P47" s="135"/>
      <c r="Q47" s="135"/>
      <c r="R47" s="135"/>
    </row>
    <row r="48" spans="1:18" s="3" customFormat="1" ht="16.5" x14ac:dyDescent="0.3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1">
        <f>Fields!K94</f>
        <v>0</v>
      </c>
      <c r="M48" s="122">
        <f>Fields!L94</f>
        <v>0</v>
      </c>
      <c r="N48" s="122">
        <f>Fields!M94</f>
        <v>0</v>
      </c>
      <c r="O48" s="135"/>
      <c r="P48" s="135"/>
      <c r="Q48" s="135"/>
      <c r="R48" s="135"/>
    </row>
    <row r="49" spans="1:18" s="3" customFormat="1" ht="16.5" x14ac:dyDescent="0.3">
      <c r="A49" s="124" t="s">
        <v>125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1">
        <f>Fields!K95</f>
        <v>0</v>
      </c>
      <c r="M49" s="122">
        <f>Fields!L95</f>
        <v>0</v>
      </c>
      <c r="N49" s="122">
        <f>Fields!M95</f>
        <v>0</v>
      </c>
      <c r="O49" s="135"/>
      <c r="P49" s="135"/>
      <c r="Q49" s="135"/>
      <c r="R49" s="135"/>
    </row>
    <row r="50" spans="1:18" ht="16.5" x14ac:dyDescent="0.3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1">
        <f>Fields!K96</f>
        <v>0</v>
      </c>
      <c r="M50" s="122">
        <f>Fields!L96</f>
        <v>0</v>
      </c>
      <c r="N50" s="122">
        <f>Fields!M96</f>
        <v>0</v>
      </c>
      <c r="O50" s="135"/>
      <c r="P50" s="135"/>
      <c r="Q50" s="135"/>
      <c r="R50" s="135"/>
    </row>
    <row r="51" spans="1:18" s="3" customFormat="1" ht="16.5" x14ac:dyDescent="0.3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1">
        <f>Fields!K97</f>
        <v>0</v>
      </c>
      <c r="M51" s="122">
        <f>Fields!L97</f>
        <v>0</v>
      </c>
      <c r="N51" s="122">
        <f>Fields!M97</f>
        <v>0</v>
      </c>
      <c r="O51" s="135"/>
      <c r="P51" s="135"/>
      <c r="Q51" s="135"/>
      <c r="R51" s="135"/>
    </row>
    <row r="52" spans="1:18" s="3" customFormat="1" ht="16.5" x14ac:dyDescent="0.3">
      <c r="A52" s="126" t="str">
        <f>IF(B27="Choice 1","",B27)</f>
        <v/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1">
        <f>Fields!K98</f>
        <v>0</v>
      </c>
      <c r="M52" s="122">
        <f>Fields!L98</f>
        <v>0</v>
      </c>
      <c r="N52" s="122">
        <f>Fields!M98</f>
        <v>0</v>
      </c>
      <c r="O52" s="135"/>
      <c r="P52" s="135"/>
      <c r="Q52" s="135"/>
      <c r="R52" s="135"/>
    </row>
    <row r="53" spans="1:18" s="3" customFormat="1" ht="16.5" x14ac:dyDescent="0.3">
      <c r="A53" s="127" t="str">
        <f>_xlfn.IFNA(VLOOKUP(Choice1,Paneelmatrix,2,FALSE),"")</f>
        <v/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1">
        <f>Fields!K99</f>
        <v>0</v>
      </c>
      <c r="M53" s="122">
        <f>Fields!L99</f>
        <v>0</v>
      </c>
      <c r="N53" s="122">
        <f>Fields!M99</f>
        <v>0</v>
      </c>
      <c r="O53" s="135"/>
      <c r="P53" s="135"/>
      <c r="Q53" s="135"/>
      <c r="R53" s="135"/>
    </row>
    <row r="54" spans="1:18" s="3" customFormat="1" ht="16.5" x14ac:dyDescent="0.3">
      <c r="A54" s="127" t="str">
        <f>_xlfn.IFNA(VLOOKUP(Choice1,Paneelmatrix,3,FALSE),"")</f>
        <v/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1">
        <f>Fields!K100</f>
        <v>0</v>
      </c>
      <c r="M54" s="122">
        <f>Fields!L100</f>
        <v>0</v>
      </c>
      <c r="N54" s="122">
        <f>Fields!M100</f>
        <v>0</v>
      </c>
      <c r="O54" s="135"/>
      <c r="P54" s="135"/>
      <c r="Q54" s="135"/>
      <c r="R54" s="135"/>
    </row>
    <row r="55" spans="1:18" s="3" customFormat="1" ht="16.5" x14ac:dyDescent="0.3">
      <c r="A55" s="127" t="str">
        <f>_xlfn.IFNA(VLOOKUP(Choice1,Paneelmatrix,4,FALSE),"")</f>
        <v/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1">
        <f>Fields!K101</f>
        <v>0</v>
      </c>
      <c r="M55" s="122">
        <f>Fields!L101</f>
        <v>0</v>
      </c>
      <c r="N55" s="122">
        <f>Fields!M101</f>
        <v>0</v>
      </c>
      <c r="O55" s="135"/>
      <c r="P55" s="135"/>
      <c r="Q55" s="135"/>
      <c r="R55" s="135"/>
    </row>
    <row r="56" spans="1:18" s="3" customFormat="1" ht="16.5" x14ac:dyDescent="0.3">
      <c r="A56" s="127" t="str">
        <f>_xlfn.IFNA(VLOOKUP(Choice1,Paneelmatrix,5,FALSE),"")</f>
        <v/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1">
        <f>Fields!K102</f>
        <v>0</v>
      </c>
      <c r="M56" s="122">
        <f>Fields!L102</f>
        <v>0</v>
      </c>
      <c r="N56" s="122">
        <f>Fields!M102</f>
        <v>0</v>
      </c>
      <c r="O56" s="135"/>
      <c r="P56" s="135"/>
      <c r="Q56" s="135"/>
      <c r="R56" s="135"/>
    </row>
    <row r="57" spans="1:18" s="3" customFormat="1" ht="16.5" x14ac:dyDescent="0.3">
      <c r="A57" s="127" t="str">
        <f>_xlfn.IFNA(VLOOKUP(Choice1,Paneelmatrix,6,FALSE),"")</f>
        <v/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1">
        <f>Fields!K103</f>
        <v>0</v>
      </c>
      <c r="M57" s="122">
        <f>Fields!L103</f>
        <v>0</v>
      </c>
      <c r="N57" s="122">
        <f>Fields!M103</f>
        <v>0</v>
      </c>
      <c r="O57" s="135"/>
      <c r="P57" s="135"/>
      <c r="Q57" s="135"/>
      <c r="R57" s="135"/>
    </row>
    <row r="58" spans="1:18" s="3" customFormat="1" ht="16.5" x14ac:dyDescent="0.3">
      <c r="A58" s="127" t="str">
        <f>_xlfn.IFNA(VLOOKUP(Choice1,Paneelmatrix,7,FALSE),"")</f>
        <v/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1">
        <f>Fields!K104</f>
        <v>0</v>
      </c>
      <c r="M58" s="122">
        <f>Fields!L104</f>
        <v>0</v>
      </c>
      <c r="N58" s="122">
        <f>Fields!M104</f>
        <v>0</v>
      </c>
      <c r="O58" s="135"/>
      <c r="P58" s="135"/>
      <c r="Q58" s="135"/>
      <c r="R58" s="135"/>
    </row>
    <row r="59" spans="1:18" s="3" customFormat="1" ht="16.5" x14ac:dyDescent="0.3">
      <c r="A59" s="127" t="str">
        <f>_xlfn.IFNA(VLOOKUP(Choice1,Paneelmatrix,8,FALSE),"")</f>
        <v/>
      </c>
      <c r="B59" s="127"/>
      <c r="C59" s="127"/>
      <c r="D59" s="128" t="str">
        <f>_xlfn.IFNA(VLOOKUP(Choice2,Paneelmatrix,8,FALSE),"")</f>
        <v/>
      </c>
      <c r="E59" s="128"/>
      <c r="F59" s="128"/>
      <c r="G59" s="128"/>
      <c r="H59" s="128"/>
      <c r="I59" s="128"/>
      <c r="J59" s="128"/>
      <c r="K59" s="128"/>
      <c r="L59" s="121">
        <f>Fields!K105</f>
        <v>0</v>
      </c>
      <c r="M59" s="122">
        <f>Fields!L105</f>
        <v>0</v>
      </c>
      <c r="N59" s="122">
        <f>Fields!M105</f>
        <v>0</v>
      </c>
      <c r="O59" s="135"/>
      <c r="P59" s="135"/>
      <c r="Q59" s="135"/>
      <c r="R59" s="135"/>
    </row>
    <row r="60" spans="1:18" s="3" customFormat="1" ht="16.5" x14ac:dyDescent="0.3">
      <c r="A60" s="127" t="str">
        <f>_xlfn.IFNA(VLOOKUP(Choice1,Paneelmatrix,9,FALSE),"")</f>
        <v/>
      </c>
      <c r="B60" s="127"/>
      <c r="C60" s="127"/>
      <c r="D60" s="128" t="str">
        <f>_xlfn.IFNA(VLOOKUP(Choice2,Paneelmatrix,9,FALSE),"")</f>
        <v/>
      </c>
      <c r="E60" s="128"/>
      <c r="F60" s="128"/>
      <c r="G60" s="128"/>
      <c r="H60" s="128"/>
      <c r="I60" s="128"/>
      <c r="J60" s="128"/>
      <c r="K60" s="128"/>
      <c r="L60" s="121">
        <f>Fields!K106</f>
        <v>0</v>
      </c>
      <c r="M60" s="122">
        <f>Fields!L106</f>
        <v>0</v>
      </c>
      <c r="N60" s="122">
        <f>Fields!M106</f>
        <v>0</v>
      </c>
      <c r="O60" s="135"/>
      <c r="P60" s="135"/>
      <c r="Q60" s="135"/>
      <c r="R60" s="135"/>
    </row>
    <row r="61" spans="1:18" s="3" customFormat="1" ht="16.5" x14ac:dyDescent="0.3">
      <c r="A61" s="127" t="str">
        <f>_xlfn.IFNA(VLOOKUP(Choice1,Paneelmatrix,10,FALSE),"")</f>
        <v/>
      </c>
      <c r="B61" s="127"/>
      <c r="C61" s="127"/>
      <c r="D61" s="128" t="str">
        <f>_xlfn.IFNA(VLOOKUP(Choice2,Paneelmatrix,10,FALSE),"")</f>
        <v/>
      </c>
      <c r="E61" s="128"/>
      <c r="F61" s="128"/>
      <c r="G61" s="128"/>
      <c r="H61" s="128"/>
      <c r="I61" s="128"/>
      <c r="J61" s="128"/>
      <c r="K61" s="128"/>
      <c r="L61" s="121">
        <f>Fields!K107</f>
        <v>0</v>
      </c>
      <c r="M61" s="122">
        <f>Fields!L107</f>
        <v>0</v>
      </c>
      <c r="N61" s="122">
        <f>Fields!M107</f>
        <v>0</v>
      </c>
      <c r="O61" s="135"/>
      <c r="P61" s="135"/>
      <c r="Q61" s="135"/>
      <c r="R61" s="135"/>
    </row>
    <row r="62" spans="1:18" s="3" customFormat="1" ht="16.5" x14ac:dyDescent="0.3">
      <c r="A62" s="127" t="str">
        <f>_xlfn.IFNA(VLOOKUP(Choice1,Paneelmatrix,11,FALSE),"")</f>
        <v/>
      </c>
      <c r="B62" s="127"/>
      <c r="C62" s="127"/>
      <c r="D62" s="128" t="str">
        <f>_xlfn.IFNA(VLOOKUP(Choice2,Paneelmatrix,11,FALSE),"")</f>
        <v/>
      </c>
      <c r="E62" s="128"/>
      <c r="F62" s="128"/>
      <c r="G62" s="128"/>
      <c r="H62" s="128" t="str">
        <f>_xlfn.IFNA(VLOOKUP(Choice3,Paneelmatrix,11,FALSE),"")</f>
        <v/>
      </c>
      <c r="I62" s="128"/>
      <c r="J62" s="128"/>
      <c r="K62" s="128"/>
      <c r="L62" s="121">
        <f>Fields!K108</f>
        <v>0</v>
      </c>
      <c r="M62" s="122">
        <f>Fields!L108</f>
        <v>0</v>
      </c>
      <c r="N62" s="122">
        <f>Fields!M108</f>
        <v>0</v>
      </c>
      <c r="O62" s="135"/>
      <c r="P62" s="135"/>
      <c r="Q62" s="135"/>
      <c r="R62" s="135"/>
    </row>
    <row r="63" spans="1:18" s="3" customFormat="1" ht="17.25" thickBot="1" x14ac:dyDescent="0.35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30"/>
      <c r="L63" s="121">
        <f>Fields!K109</f>
        <v>0</v>
      </c>
      <c r="M63" s="122">
        <f>Fields!L109</f>
        <v>0</v>
      </c>
      <c r="N63" s="122">
        <f>Fields!M109</f>
        <v>0</v>
      </c>
      <c r="O63" s="135"/>
      <c r="P63" s="135"/>
      <c r="Q63" s="135"/>
      <c r="R63" s="135"/>
    </row>
    <row r="64" spans="1:18" s="3" customFormat="1" ht="17.25" thickTop="1" x14ac:dyDescent="0.3">
      <c r="A64" s="126" t="str">
        <f>IF(B28="Choice 2","",B28)</f>
        <v/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21">
        <f>Fields!K110</f>
        <v>0</v>
      </c>
      <c r="M64" s="122">
        <f>Fields!L110</f>
        <v>0</v>
      </c>
      <c r="N64" s="122">
        <f>Fields!M110</f>
        <v>0</v>
      </c>
      <c r="O64" s="135"/>
      <c r="P64" s="135"/>
      <c r="Q64" s="135"/>
      <c r="R64" s="135"/>
    </row>
    <row r="65" spans="1:18" s="3" customFormat="1" ht="16.5" x14ac:dyDescent="0.3">
      <c r="A65" s="127" t="str">
        <f>_xlfn.IFNA(VLOOKUP(Choice2,Paneelmatrix,2,FALSE),"")</f>
        <v/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21">
        <f>Fields!K111</f>
        <v>0</v>
      </c>
      <c r="M65" s="122">
        <f>Fields!L111</f>
        <v>0</v>
      </c>
      <c r="N65" s="122">
        <f>Fields!M111</f>
        <v>0</v>
      </c>
      <c r="O65" s="135"/>
      <c r="P65" s="135"/>
      <c r="Q65" s="135"/>
      <c r="R65" s="135"/>
    </row>
    <row r="66" spans="1:18" s="3" customFormat="1" ht="16.5" x14ac:dyDescent="0.3">
      <c r="A66" s="127" t="str">
        <f>_xlfn.IFNA(VLOOKUP(Choice2,Paneelmatrix,3,FALSE),"")</f>
        <v/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21">
        <f>Fields!K112</f>
        <v>0</v>
      </c>
      <c r="M66" s="122">
        <f>Fields!L112</f>
        <v>0</v>
      </c>
      <c r="N66" s="122">
        <f>Fields!M112</f>
        <v>0</v>
      </c>
      <c r="O66" s="135"/>
      <c r="P66" s="135"/>
      <c r="Q66" s="135"/>
      <c r="R66" s="135"/>
    </row>
    <row r="67" spans="1:18" s="3" customFormat="1" ht="16.5" x14ac:dyDescent="0.3">
      <c r="A67" s="127" t="str">
        <f>_xlfn.IFNA(VLOOKUP(Choice2,Paneelmatrix,4,FALSE),"")</f>
        <v/>
      </c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1">
        <f>Fields!K113</f>
        <v>0</v>
      </c>
      <c r="M67" s="122">
        <f>Fields!L113</f>
        <v>0</v>
      </c>
      <c r="N67" s="122">
        <f>Fields!M113</f>
        <v>0</v>
      </c>
      <c r="O67" s="135"/>
      <c r="P67" s="135"/>
      <c r="Q67" s="135"/>
      <c r="R67" s="135"/>
    </row>
    <row r="68" spans="1:18" s="3" customFormat="1" ht="16.5" x14ac:dyDescent="0.3">
      <c r="A68" s="127" t="str">
        <f>_xlfn.IFNA(VLOOKUP(Choice2,Paneelmatrix,5,FALSE),"")</f>
        <v/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1">
        <f>Fields!K114</f>
        <v>0</v>
      </c>
      <c r="M68" s="122">
        <f>Fields!L114</f>
        <v>0</v>
      </c>
      <c r="N68" s="122">
        <f>Fields!M114</f>
        <v>0</v>
      </c>
      <c r="O68" s="135"/>
      <c r="P68" s="135"/>
      <c r="Q68" s="135"/>
      <c r="R68" s="135"/>
    </row>
    <row r="69" spans="1:18" s="3" customFormat="1" ht="16.5" x14ac:dyDescent="0.3">
      <c r="A69" s="127" t="str">
        <f>_xlfn.IFNA(VLOOKUP(Choice2,Paneelmatrix,6,FALSE),"")</f>
        <v/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1">
        <f>Fields!K115</f>
        <v>0</v>
      </c>
      <c r="M69" s="122">
        <f>Fields!L115</f>
        <v>0</v>
      </c>
      <c r="N69" s="122">
        <f>Fields!M115</f>
        <v>0</v>
      </c>
      <c r="O69" s="135"/>
      <c r="P69" s="135"/>
      <c r="Q69" s="135"/>
      <c r="R69" s="135"/>
    </row>
    <row r="70" spans="1:18" s="3" customFormat="1" ht="16.5" x14ac:dyDescent="0.3">
      <c r="A70" s="127" t="str">
        <f>_xlfn.IFNA(VLOOKUP(Choice2,Paneelmatrix,7,FALSE),"")</f>
        <v/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1">
        <f>Fields!K116</f>
        <v>0</v>
      </c>
      <c r="M70" s="122">
        <f>Fields!L116</f>
        <v>0</v>
      </c>
      <c r="N70" s="122">
        <f>Fields!M116</f>
        <v>0</v>
      </c>
      <c r="O70" s="135"/>
      <c r="P70" s="135"/>
      <c r="Q70" s="135"/>
      <c r="R70" s="135"/>
    </row>
    <row r="71" spans="1:18" s="3" customFormat="1" ht="16.5" x14ac:dyDescent="0.3">
      <c r="A71" s="127" t="str">
        <f>_xlfn.IFNA(VLOOKUP(Choice2,Paneelmatrix,8,FALSE),"")</f>
        <v/>
      </c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1">
        <f>Fields!K117</f>
        <v>0</v>
      </c>
      <c r="M71" s="122">
        <f>Fields!L117</f>
        <v>0</v>
      </c>
      <c r="N71" s="122">
        <f>Fields!M117</f>
        <v>0</v>
      </c>
      <c r="O71" s="135"/>
      <c r="P71" s="135"/>
      <c r="Q71" s="135"/>
      <c r="R71" s="135"/>
    </row>
    <row r="72" spans="1:18" s="3" customFormat="1" ht="16.5" x14ac:dyDescent="0.3">
      <c r="A72" s="127" t="str">
        <f>_xlfn.IFNA(VLOOKUP(Choice2,Paneelmatrix,9,FALSE),"")</f>
        <v/>
      </c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1">
        <f>Fields!K118</f>
        <v>0</v>
      </c>
      <c r="M72" s="122">
        <f>Fields!L118</f>
        <v>0</v>
      </c>
      <c r="N72" s="122">
        <f>Fields!M118</f>
        <v>0</v>
      </c>
      <c r="O72" s="135"/>
      <c r="P72" s="135"/>
      <c r="Q72" s="135"/>
      <c r="R72" s="135"/>
    </row>
    <row r="73" spans="1:18" s="3" customFormat="1" ht="16.5" x14ac:dyDescent="0.3">
      <c r="A73" s="127" t="str">
        <f>_xlfn.IFNA(VLOOKUP(Choice2,Paneelmatrix,10,FALSE),"")</f>
        <v/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1">
        <f>Fields!K119</f>
        <v>0</v>
      </c>
      <c r="M73" s="122">
        <f>Fields!L119</f>
        <v>0</v>
      </c>
      <c r="N73" s="122">
        <f>Fields!M119</f>
        <v>0</v>
      </c>
      <c r="O73" s="135"/>
      <c r="P73" s="135"/>
      <c r="Q73" s="135"/>
      <c r="R73" s="135"/>
    </row>
    <row r="74" spans="1:18" s="3" customFormat="1" ht="16.5" x14ac:dyDescent="0.3">
      <c r="A74" s="127" t="str">
        <f>_xlfn.IFNA(VLOOKUP(Choice2,Paneelmatrix,11,FALSE),"")</f>
        <v/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21">
        <f>Fields!K120</f>
        <v>0</v>
      </c>
      <c r="M74" s="122">
        <f>Fields!L120</f>
        <v>0</v>
      </c>
      <c r="N74" s="122">
        <f>Fields!M120</f>
        <v>0</v>
      </c>
      <c r="O74" s="135"/>
      <c r="P74" s="135"/>
      <c r="Q74" s="135"/>
      <c r="R74" s="135"/>
    </row>
    <row r="75" spans="1:18" ht="17.25" thickBot="1" x14ac:dyDescent="0.35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3"/>
      <c r="L75" s="121">
        <f>Fields!K121</f>
        <v>0</v>
      </c>
      <c r="M75" s="122">
        <f>Fields!L121</f>
        <v>0</v>
      </c>
      <c r="N75" s="122">
        <f>Fields!M121</f>
        <v>0</v>
      </c>
      <c r="O75" s="135"/>
      <c r="P75" s="135"/>
      <c r="Q75" s="135"/>
      <c r="R75" s="135"/>
    </row>
    <row r="76" spans="1:18" ht="17.25" thickTop="1" x14ac:dyDescent="0.3">
      <c r="A76" s="126" t="str">
        <f>IF(B29="Choice 3","",B29)</f>
        <v/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21">
        <f>Fields!K122</f>
        <v>0</v>
      </c>
      <c r="M76" s="122">
        <f>Fields!L122</f>
        <v>0</v>
      </c>
      <c r="N76" s="122">
        <f>Fields!M122</f>
        <v>0</v>
      </c>
      <c r="O76" s="135"/>
      <c r="P76" s="135"/>
      <c r="Q76" s="135"/>
      <c r="R76" s="135"/>
    </row>
    <row r="77" spans="1:18" ht="16.5" x14ac:dyDescent="0.3">
      <c r="A77" s="127" t="str">
        <f>_xlfn.IFNA(VLOOKUP(Choice3,Paneelmatrix,2,FALSE),"")</f>
        <v/>
      </c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21">
        <f>Fields!K123</f>
        <v>0</v>
      </c>
      <c r="M77" s="122">
        <f>Fields!L123</f>
        <v>0</v>
      </c>
      <c r="N77" s="122">
        <f>Fields!M123</f>
        <v>0</v>
      </c>
      <c r="O77" s="135"/>
      <c r="P77" s="135"/>
      <c r="Q77" s="135"/>
      <c r="R77" s="135"/>
    </row>
    <row r="78" spans="1:18" ht="16.5" x14ac:dyDescent="0.3">
      <c r="A78" s="127" t="str">
        <f>_xlfn.IFNA(VLOOKUP(Choice3,Paneelmatrix,3,FALSE),"")</f>
        <v/>
      </c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21">
        <f>Fields!K124</f>
        <v>0</v>
      </c>
      <c r="M78" s="122">
        <f>Fields!L124</f>
        <v>0</v>
      </c>
      <c r="N78" s="122">
        <f>Fields!M124</f>
        <v>0</v>
      </c>
      <c r="O78" s="135"/>
      <c r="P78" s="135"/>
      <c r="Q78" s="135"/>
      <c r="R78" s="135"/>
    </row>
    <row r="79" spans="1:18" ht="16.5" x14ac:dyDescent="0.3">
      <c r="A79" s="127" t="str">
        <f>_xlfn.IFNA(VLOOKUP(Choice3,Paneelmatrix,4,FALSE),"")</f>
        <v/>
      </c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21">
        <f>Fields!K125</f>
        <v>0</v>
      </c>
      <c r="M79" s="122">
        <f>Fields!L125</f>
        <v>0</v>
      </c>
      <c r="N79" s="122">
        <f>Fields!M125</f>
        <v>0</v>
      </c>
      <c r="O79" s="135"/>
      <c r="P79" s="135"/>
      <c r="Q79" s="135"/>
      <c r="R79" s="135"/>
    </row>
    <row r="80" spans="1:18" ht="16.5" x14ac:dyDescent="0.3">
      <c r="A80" s="127" t="str">
        <f>_xlfn.IFNA(VLOOKUP(Choice3,Paneelmatrix,5,FALSE),"")</f>
        <v/>
      </c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1">
        <f>Fields!K126</f>
        <v>0</v>
      </c>
      <c r="M80" s="122">
        <f>Fields!L126</f>
        <v>0</v>
      </c>
      <c r="N80" s="122">
        <f>Fields!M126</f>
        <v>0</v>
      </c>
      <c r="O80" s="135"/>
      <c r="P80" s="135"/>
      <c r="Q80" s="135"/>
      <c r="R80" s="135"/>
    </row>
    <row r="81" spans="1:20" ht="16.5" x14ac:dyDescent="0.3">
      <c r="A81" s="127" t="str">
        <f>_xlfn.IFNA(VLOOKUP(Choice3,Paneelmatrix,6,FALSE),"")</f>
        <v/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1">
        <f>Fields!K127</f>
        <v>0</v>
      </c>
      <c r="M81" s="122">
        <f>Fields!L127</f>
        <v>0</v>
      </c>
      <c r="N81" s="122">
        <f>Fields!M127</f>
        <v>0</v>
      </c>
      <c r="O81" s="135"/>
      <c r="P81" s="135"/>
      <c r="Q81" s="135"/>
      <c r="R81" s="135"/>
    </row>
    <row r="82" spans="1:20" ht="16.5" x14ac:dyDescent="0.3">
      <c r="A82" s="127" t="str">
        <f>_xlfn.IFNA(VLOOKUP(Choice3,Paneelmatrix,7,FALSE),"")</f>
        <v/>
      </c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1">
        <f>Fields!K128</f>
        <v>0</v>
      </c>
      <c r="M82" s="122">
        <f>Fields!L128</f>
        <v>0</v>
      </c>
      <c r="N82" s="122">
        <f>Fields!M128</f>
        <v>0</v>
      </c>
      <c r="O82" s="135"/>
      <c r="P82" s="135"/>
      <c r="Q82" s="135"/>
      <c r="R82" s="135"/>
    </row>
    <row r="83" spans="1:20" ht="16.5" x14ac:dyDescent="0.3">
      <c r="A83" s="127" t="str">
        <f>_xlfn.IFNA(VLOOKUP(Choice3,Paneelmatrix,8,FALSE),"")</f>
        <v/>
      </c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1">
        <f>Fields!K129</f>
        <v>0</v>
      </c>
      <c r="M83" s="122">
        <f>Fields!L129</f>
        <v>0</v>
      </c>
      <c r="N83" s="122">
        <f>Fields!M129</f>
        <v>0</v>
      </c>
      <c r="O83" s="135"/>
      <c r="P83" s="135"/>
      <c r="Q83" s="135"/>
      <c r="R83" s="135"/>
    </row>
    <row r="84" spans="1:20" ht="16.5" x14ac:dyDescent="0.3">
      <c r="A84" s="127" t="str">
        <f>_xlfn.IFNA(VLOOKUP(Choice3,Paneelmatrix,9,FALSE),"")</f>
        <v/>
      </c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1">
        <f>Fields!K130</f>
        <v>0</v>
      </c>
      <c r="M84" s="122">
        <f>Fields!L130</f>
        <v>0</v>
      </c>
      <c r="N84" s="122">
        <f>Fields!M130</f>
        <v>0</v>
      </c>
      <c r="O84" s="135"/>
      <c r="P84" s="135"/>
      <c r="Q84" s="135"/>
      <c r="R84" s="135"/>
    </row>
    <row r="85" spans="1:20" ht="16.5" x14ac:dyDescent="0.3">
      <c r="A85" s="127" t="str">
        <f>_xlfn.IFNA(VLOOKUP(Choice3,Paneelmatrix,10,FALSE),"")</f>
        <v/>
      </c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1">
        <f>Fields!K131</f>
        <v>0</v>
      </c>
      <c r="M85" s="122">
        <f>Fields!L131</f>
        <v>0</v>
      </c>
      <c r="N85" s="122">
        <f>Fields!M131</f>
        <v>0</v>
      </c>
      <c r="O85" s="135"/>
      <c r="P85" s="135"/>
      <c r="Q85" s="135"/>
      <c r="R85" s="135"/>
    </row>
    <row r="86" spans="1:20" ht="16.5" x14ac:dyDescent="0.3">
      <c r="A86" s="127" t="str">
        <f>_xlfn.IFNA(VLOOKUP(Choice3,Paneelmatrix,11,FALSE),"")</f>
        <v/>
      </c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1">
        <f>Fields!K132</f>
        <v>0</v>
      </c>
      <c r="M86" s="122">
        <f>Fields!L132</f>
        <v>0</v>
      </c>
      <c r="N86" s="122">
        <f>Fields!M132</f>
        <v>0</v>
      </c>
      <c r="O86" s="135"/>
      <c r="P86" s="135"/>
      <c r="Q86" s="135"/>
      <c r="R86" s="135"/>
    </row>
    <row r="87" spans="1:20" ht="17.25" thickBot="1" x14ac:dyDescent="0.35">
      <c r="A87" s="134"/>
      <c r="B87" s="132"/>
      <c r="C87" s="132"/>
      <c r="D87" s="132"/>
      <c r="E87" s="132"/>
      <c r="F87" s="132"/>
      <c r="G87" s="132"/>
      <c r="H87" s="132"/>
      <c r="I87" s="132"/>
      <c r="J87" s="132"/>
      <c r="K87" s="125"/>
      <c r="L87" s="121">
        <f>Fields!K133</f>
        <v>0</v>
      </c>
      <c r="M87" s="122">
        <f>Fields!L133</f>
        <v>0</v>
      </c>
      <c r="N87" s="122">
        <f>Fields!M133</f>
        <v>0</v>
      </c>
      <c r="O87" s="135"/>
      <c r="P87" s="135"/>
      <c r="Q87" s="135"/>
      <c r="R87" s="135"/>
    </row>
    <row r="88" spans="1:20" ht="17.25" thickTop="1" x14ac:dyDescent="0.3">
      <c r="A88" s="131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1">
        <f>Fields!K134</f>
        <v>0</v>
      </c>
      <c r="M88" s="122">
        <f>Fields!L134</f>
        <v>0</v>
      </c>
      <c r="N88" s="122">
        <f>Fields!M134</f>
        <v>0</v>
      </c>
      <c r="O88" s="135"/>
      <c r="P88" s="135"/>
      <c r="Q88" s="135"/>
      <c r="R88" s="135"/>
    </row>
    <row r="89" spans="1:20" ht="16.5" x14ac:dyDescent="0.3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1">
        <f>Fields!K135</f>
        <v>0</v>
      </c>
      <c r="M89" s="122">
        <f>Fields!L135</f>
        <v>0</v>
      </c>
      <c r="N89" s="122">
        <f>Fields!M135</f>
        <v>0</v>
      </c>
      <c r="O89" s="135"/>
      <c r="P89" s="135"/>
      <c r="Q89" s="135"/>
      <c r="R89" s="135"/>
    </row>
    <row r="90" spans="1:20" ht="16.5" x14ac:dyDescent="0.3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1">
        <f>Fields!K136</f>
        <v>0</v>
      </c>
      <c r="M90" s="122">
        <f>Fields!L136</f>
        <v>0</v>
      </c>
      <c r="N90" s="122">
        <f>Fields!M136</f>
        <v>0</v>
      </c>
      <c r="O90" s="135"/>
      <c r="P90" s="135"/>
      <c r="Q90" s="135"/>
      <c r="R90" s="135"/>
    </row>
    <row r="91" spans="1:20" ht="16.5" x14ac:dyDescent="0.3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1">
        <f>Fields!K137</f>
        <v>0</v>
      </c>
      <c r="M91" s="122">
        <f>Fields!L137</f>
        <v>0</v>
      </c>
      <c r="N91" s="122">
        <f>Fields!M137</f>
        <v>0</v>
      </c>
      <c r="O91" s="135"/>
      <c r="P91" s="135"/>
      <c r="Q91" s="135"/>
      <c r="R91" s="135"/>
    </row>
    <row r="92" spans="1:20" ht="16.5" x14ac:dyDescent="0.3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1">
        <f>Fields!K138</f>
        <v>0</v>
      </c>
      <c r="M92" s="122">
        <f>Fields!L138</f>
        <v>0</v>
      </c>
      <c r="N92" s="122">
        <f>Fields!M138</f>
        <v>0</v>
      </c>
      <c r="O92" s="135"/>
      <c r="P92" s="135"/>
      <c r="Q92" s="135"/>
      <c r="R92" s="135"/>
    </row>
    <row r="93" spans="1:20" ht="16.5" x14ac:dyDescent="0.3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1">
        <f>Fields!K139</f>
        <v>0</v>
      </c>
      <c r="M93" s="122">
        <f>Fields!L139</f>
        <v>0</v>
      </c>
      <c r="N93" s="122">
        <f>Fields!M139</f>
        <v>0</v>
      </c>
      <c r="O93" s="135"/>
      <c r="P93" s="135"/>
      <c r="Q93" s="135"/>
      <c r="R93" s="135"/>
    </row>
    <row r="94" spans="1:20" ht="16.5" x14ac:dyDescent="0.3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1">
        <f>Fields!K140</f>
        <v>0</v>
      </c>
      <c r="M94" s="122">
        <f>Fields!L140</f>
        <v>0</v>
      </c>
      <c r="N94" s="122">
        <f>Fields!M140</f>
        <v>0</v>
      </c>
      <c r="O94" s="135"/>
      <c r="P94" s="135"/>
      <c r="Q94" s="135"/>
      <c r="R94" s="135"/>
    </row>
    <row r="95" spans="1:20" ht="16.5" x14ac:dyDescent="0.3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1">
        <f>Fields!K141</f>
        <v>0</v>
      </c>
      <c r="M95" s="122">
        <f>Fields!L141</f>
        <v>0</v>
      </c>
      <c r="N95" s="122">
        <f>Fields!M141</f>
        <v>0</v>
      </c>
      <c r="O95" s="135"/>
      <c r="P95" s="135"/>
      <c r="Q95" s="135"/>
      <c r="R95" s="135"/>
    </row>
    <row r="96" spans="1:20" ht="16.5" x14ac:dyDescent="0.3">
      <c r="A96" s="44"/>
      <c r="B96" s="3"/>
      <c r="C96" s="3"/>
      <c r="D96" s="44"/>
      <c r="G96" s="44"/>
      <c r="I96" s="44"/>
      <c r="L96" s="109"/>
      <c r="M96" s="109"/>
      <c r="N96" s="109"/>
      <c r="O96" s="135"/>
      <c r="P96" s="135"/>
      <c r="Q96" s="135"/>
      <c r="R96" s="135"/>
      <c r="S96" s="8"/>
      <c r="T96" s="8"/>
    </row>
    <row r="97" spans="1:20" ht="16.5" x14ac:dyDescent="0.3">
      <c r="A97" s="44"/>
      <c r="B97" s="3"/>
      <c r="C97" s="3"/>
      <c r="D97" s="44"/>
      <c r="G97" s="44"/>
      <c r="I97" s="44"/>
      <c r="L97" s="109"/>
      <c r="M97" s="109"/>
      <c r="N97" s="109"/>
      <c r="O97" s="135"/>
      <c r="P97" s="135"/>
      <c r="Q97" s="135"/>
      <c r="R97" s="135"/>
      <c r="S97" s="8"/>
      <c r="T97" s="8"/>
    </row>
    <row r="98" spans="1:20" ht="16.5" x14ac:dyDescent="0.3">
      <c r="A98" s="44"/>
      <c r="B98" s="3"/>
      <c r="C98" s="3"/>
      <c r="D98" s="44"/>
      <c r="G98" s="44"/>
      <c r="I98" s="44"/>
      <c r="L98" s="44"/>
      <c r="M98" s="44"/>
      <c r="N98" s="44"/>
      <c r="O98" s="135"/>
      <c r="P98" s="135"/>
      <c r="Q98" s="135"/>
      <c r="R98" s="135"/>
      <c r="S98" s="8"/>
      <c r="T98" s="8"/>
    </row>
    <row r="99" spans="1:20" ht="16.5" x14ac:dyDescent="0.3">
      <c r="A99" s="44"/>
      <c r="B99" s="3"/>
      <c r="C99" s="3"/>
      <c r="D99" s="44"/>
      <c r="G99" s="44"/>
      <c r="I99" s="44"/>
      <c r="L99" s="44"/>
      <c r="M99" s="44"/>
      <c r="N99" s="44"/>
      <c r="O99" s="135"/>
      <c r="P99" s="135"/>
      <c r="Q99" s="135"/>
      <c r="R99" s="135"/>
      <c r="S99" s="8"/>
      <c r="T99" s="8"/>
    </row>
    <row r="100" spans="1:20" ht="16.5" x14ac:dyDescent="0.3">
      <c r="A100" s="44"/>
      <c r="B100" s="3"/>
      <c r="C100" s="3"/>
      <c r="D100" s="44"/>
      <c r="G100" s="44"/>
      <c r="I100" s="44"/>
      <c r="L100" s="44"/>
      <c r="M100" s="44"/>
      <c r="N100" s="44"/>
      <c r="O100" s="135"/>
      <c r="P100" s="135"/>
      <c r="Q100" s="135"/>
      <c r="R100" s="135"/>
      <c r="S100" s="8"/>
      <c r="T100" s="8"/>
    </row>
    <row r="101" spans="1:20" ht="16.5" x14ac:dyDescent="0.3">
      <c r="A101" s="44"/>
      <c r="B101" s="3"/>
      <c r="C101" s="3"/>
      <c r="D101" s="44"/>
      <c r="G101" s="44"/>
      <c r="I101" s="44"/>
      <c r="P101" s="135"/>
      <c r="Q101" s="135"/>
      <c r="R101" s="135"/>
      <c r="S101" s="8"/>
      <c r="T101" s="8"/>
    </row>
    <row r="102" spans="1:20" ht="16.5" x14ac:dyDescent="0.3">
      <c r="A102" s="44"/>
      <c r="B102" s="3"/>
      <c r="C102" s="3"/>
      <c r="D102" s="44"/>
      <c r="G102" s="44"/>
      <c r="I102" s="44"/>
      <c r="P102" s="135"/>
      <c r="Q102" s="135"/>
      <c r="R102" s="135"/>
      <c r="S102" s="8"/>
      <c r="T102" s="8"/>
    </row>
    <row r="103" spans="1:20" ht="16.5" x14ac:dyDescent="0.3">
      <c r="A103" s="44"/>
      <c r="B103" s="3"/>
      <c r="C103" s="3"/>
      <c r="D103" s="44"/>
      <c r="G103" s="44"/>
      <c r="I103" s="44"/>
      <c r="P103" s="135"/>
      <c r="Q103" s="135"/>
      <c r="R103" s="135"/>
      <c r="S103" s="8"/>
      <c r="T103" s="8"/>
    </row>
    <row r="104" spans="1:20" ht="16.5" x14ac:dyDescent="0.3">
      <c r="A104" s="44"/>
      <c r="B104" s="3"/>
      <c r="C104" s="3"/>
      <c r="D104" s="44"/>
      <c r="G104" s="44"/>
      <c r="I104" s="44"/>
      <c r="P104" s="135"/>
      <c r="Q104" s="135"/>
      <c r="R104" s="135"/>
      <c r="S104" s="8"/>
      <c r="T104" s="8"/>
    </row>
    <row r="105" spans="1:20" ht="16.5" x14ac:dyDescent="0.3">
      <c r="A105" s="44"/>
      <c r="B105" s="3"/>
      <c r="C105" s="3"/>
      <c r="D105" s="44"/>
      <c r="G105" s="44"/>
      <c r="I105" s="44"/>
      <c r="S105" s="8"/>
      <c r="T105" s="8"/>
    </row>
    <row r="106" spans="1:20" ht="16.5" x14ac:dyDescent="0.3">
      <c r="A106" s="44"/>
      <c r="B106" s="3"/>
      <c r="C106" s="3"/>
      <c r="D106" s="44"/>
      <c r="G106" s="44"/>
      <c r="I106" s="44"/>
      <c r="S106" s="8"/>
      <c r="T106" s="8"/>
    </row>
    <row r="107" spans="1:20" ht="16.5" x14ac:dyDescent="0.3">
      <c r="A107" s="44"/>
      <c r="B107" s="3"/>
      <c r="C107" s="3"/>
      <c r="D107" s="44"/>
      <c r="G107" s="44"/>
      <c r="I107" s="44"/>
    </row>
    <row r="108" spans="1:20" ht="16.5" x14ac:dyDescent="0.3">
      <c r="A108" s="44"/>
      <c r="B108" s="3"/>
      <c r="C108" s="3"/>
      <c r="D108" s="44"/>
      <c r="G108" s="44"/>
      <c r="I108" s="44"/>
    </row>
    <row r="109" spans="1:20" ht="16.5" x14ac:dyDescent="0.3">
      <c r="A109" s="44"/>
      <c r="B109" s="3"/>
      <c r="C109" s="3"/>
      <c r="D109" s="44"/>
      <c r="G109" s="44"/>
      <c r="I109" s="44"/>
    </row>
    <row r="110" spans="1:20" ht="16.5" x14ac:dyDescent="0.3">
      <c r="A110" s="44"/>
      <c r="B110" s="3"/>
      <c r="C110" s="3"/>
      <c r="D110" s="44"/>
      <c r="G110" s="44"/>
      <c r="I110" s="44"/>
    </row>
    <row r="111" spans="1:20" ht="16.5" x14ac:dyDescent="0.3">
      <c r="A111" s="44"/>
      <c r="B111" s="3"/>
      <c r="C111" s="3"/>
      <c r="D111" s="44"/>
      <c r="G111" s="44"/>
      <c r="I111" s="44"/>
    </row>
    <row r="112" spans="1:20" ht="16.5" x14ac:dyDescent="0.3">
      <c r="A112" s="3"/>
      <c r="B112" s="3"/>
      <c r="C112" s="3"/>
      <c r="D112" s="3"/>
    </row>
    <row r="113" spans="1:4" ht="16.5" x14ac:dyDescent="0.3">
      <c r="A113" s="3"/>
      <c r="B113" s="3"/>
      <c r="C113" s="3"/>
      <c r="D113" s="3"/>
    </row>
  </sheetData>
  <sheetProtection algorithmName="SHA-512" hashValue="gjQLdYg/CS2O1xwcEdirrmH8Tg2hZqHrJqDUSOrUDV12oP583iL9SFngQaPGPPQ1FPbMaSk1wCk+4YeViRYRqg==" saltValue="gmuWe+aXJPJH/qK/sPsWFA==" spinCount="100000" sheet="1" objects="1" scenarios="1"/>
  <mergeCells count="32">
    <mergeCell ref="R1:R3"/>
    <mergeCell ref="P1:P3"/>
    <mergeCell ref="O1:O3"/>
    <mergeCell ref="N1:N3"/>
    <mergeCell ref="M1:M3"/>
    <mergeCell ref="Q1:Q3"/>
    <mergeCell ref="D14:H14"/>
    <mergeCell ref="D13:H13"/>
    <mergeCell ref="D15:H15"/>
    <mergeCell ref="D16:H16"/>
    <mergeCell ref="G1:J1"/>
    <mergeCell ref="G2:J2"/>
    <mergeCell ref="A9:K9"/>
    <mergeCell ref="D11:H11"/>
    <mergeCell ref="D12:H12"/>
    <mergeCell ref="A10:K10"/>
    <mergeCell ref="B31:D31"/>
    <mergeCell ref="D18:H18"/>
    <mergeCell ref="D19:H19"/>
    <mergeCell ref="D20:H20"/>
    <mergeCell ref="L1:L2"/>
    <mergeCell ref="D17:H17"/>
    <mergeCell ref="B28:D28"/>
    <mergeCell ref="B29:D29"/>
    <mergeCell ref="B30:D30"/>
    <mergeCell ref="G26:I26"/>
    <mergeCell ref="B26:D26"/>
    <mergeCell ref="G30:I30"/>
    <mergeCell ref="G27:I27"/>
    <mergeCell ref="G28:I28"/>
    <mergeCell ref="G29:I29"/>
    <mergeCell ref="B27:D27"/>
  </mergeCells>
  <phoneticPr fontId="0" type="noConversion"/>
  <dataValidations count="3">
    <dataValidation type="list" allowBlank="1" showInputMessage="1" showErrorMessage="1" sqref="B6" xr:uid="{00000000-0002-0000-0000-000000000000}">
      <formula1>Send_by</formula1>
    </dataValidation>
    <dataValidation type="list" allowBlank="1" showInputMessage="1" showErrorMessage="1" sqref="B27:B29" xr:uid="{00000000-0002-0000-0000-000001000000}">
      <formula1>Panelmanufacturer</formula1>
    </dataValidation>
    <dataValidation type="list" allowBlank="1" showInputMessage="1" showErrorMessage="1" sqref="G27:G29" xr:uid="{00000000-0002-0000-0000-000002000000}">
      <formula1>Operatormanufacturer</formula1>
    </dataValidation>
  </dataValidations>
  <hyperlinks>
    <hyperlink ref="A47" r:id="rId1" xr:uid="{00000000-0004-0000-0000-000000000000}"/>
    <hyperlink ref="D47" r:id="rId2" xr:uid="{00000000-0004-0000-0000-000001000000}"/>
    <hyperlink ref="H47" r:id="rId3" xr:uid="{00000000-0004-0000-0000-000002000000}"/>
    <hyperlink ref="A10" r:id="rId4" xr:uid="{00000000-0004-0000-0000-000003000000}"/>
  </hyperlinks>
  <pageMargins left="0.59055118110236227" right="0.47244094488188981" top="0.98425196850393704" bottom="0.98425196850393704" header="0.51181102362204722" footer="0.51181102362204722"/>
  <pageSetup paperSize="9" scale="90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"/>
  <sheetViews>
    <sheetView topLeftCell="A46" workbookViewId="0">
      <selection activeCell="B77" sqref="B77"/>
    </sheetView>
  </sheetViews>
  <sheetFormatPr defaultRowHeight="12.75" x14ac:dyDescent="0.2"/>
  <cols>
    <col min="1" max="1" width="20.7109375" bestFit="1" customWidth="1"/>
    <col min="2" max="2" width="93.140625" customWidth="1"/>
    <col min="3" max="3" width="42.42578125" bestFit="1" customWidth="1"/>
    <col min="4" max="4" width="28.42578125" bestFit="1" customWidth="1"/>
    <col min="5" max="5" width="31.28515625" customWidth="1"/>
    <col min="6" max="6" width="29" customWidth="1"/>
    <col min="7" max="7" width="20.28515625" bestFit="1" customWidth="1"/>
    <col min="8" max="8" width="19" customWidth="1"/>
    <col min="9" max="9" width="20.5703125" customWidth="1"/>
    <col min="10" max="10" width="20.140625" customWidth="1"/>
    <col min="11" max="11" width="20.7109375" bestFit="1" customWidth="1"/>
    <col min="12" max="12" width="22.28515625" customWidth="1"/>
    <col min="13" max="13" width="31.7109375" bestFit="1" customWidth="1"/>
    <col min="14" max="14" width="20.7109375" bestFit="1" customWidth="1"/>
    <col min="15" max="15" width="20.85546875" bestFit="1" customWidth="1"/>
    <col min="16" max="16" width="12.28515625" bestFit="1" customWidth="1"/>
    <col min="17" max="17" width="15.140625" bestFit="1" customWidth="1"/>
    <col min="20" max="20" width="9.7109375" customWidth="1"/>
    <col min="21" max="21" width="20.7109375" bestFit="1" customWidth="1"/>
    <col min="22" max="22" width="26.140625" bestFit="1" customWidth="1"/>
    <col min="24" max="24" width="20.7109375" bestFit="1" customWidth="1"/>
  </cols>
  <sheetData>
    <row r="1" spans="1:20" ht="15" thickBot="1" x14ac:dyDescent="0.25">
      <c r="A1" s="26" t="s">
        <v>29</v>
      </c>
      <c r="B1" s="26" t="s">
        <v>33</v>
      </c>
      <c r="C1" s="34" t="s">
        <v>11</v>
      </c>
      <c r="D1" s="137" t="s">
        <v>123</v>
      </c>
    </row>
    <row r="2" spans="1:20" ht="14.25" x14ac:dyDescent="0.2">
      <c r="A2" s="20" t="s">
        <v>30</v>
      </c>
      <c r="B2" s="23" t="s">
        <v>36</v>
      </c>
      <c r="C2" s="33" t="s">
        <v>17</v>
      </c>
      <c r="D2" s="138" t="s">
        <v>36</v>
      </c>
      <c r="E2" s="28"/>
    </row>
    <row r="3" spans="1:20" x14ac:dyDescent="0.2">
      <c r="A3" s="21" t="s">
        <v>13</v>
      </c>
      <c r="B3" s="115" t="s">
        <v>19</v>
      </c>
      <c r="C3" s="31"/>
      <c r="D3" s="139" t="s">
        <v>133</v>
      </c>
      <c r="E3" s="19"/>
      <c r="P3" s="30" t="s">
        <v>58</v>
      </c>
    </row>
    <row r="4" spans="1:20" x14ac:dyDescent="0.2">
      <c r="A4" s="21" t="s">
        <v>15</v>
      </c>
      <c r="B4" s="115" t="s">
        <v>2</v>
      </c>
      <c r="C4" s="31"/>
      <c r="D4" s="36" t="s">
        <v>51</v>
      </c>
      <c r="E4" s="19"/>
      <c r="P4" s="30" t="s">
        <v>51</v>
      </c>
    </row>
    <row r="5" spans="1:20" x14ac:dyDescent="0.2">
      <c r="A5" s="21" t="s">
        <v>14</v>
      </c>
      <c r="B5" s="115" t="s">
        <v>3</v>
      </c>
      <c r="C5" s="31"/>
      <c r="D5" s="140" t="s">
        <v>68</v>
      </c>
      <c r="E5" s="19"/>
      <c r="P5" s="97" t="s">
        <v>68</v>
      </c>
    </row>
    <row r="6" spans="1:20" x14ac:dyDescent="0.2">
      <c r="A6" s="21" t="s">
        <v>16</v>
      </c>
      <c r="B6" s="115" t="s">
        <v>34</v>
      </c>
      <c r="C6" s="31"/>
      <c r="D6" s="139" t="s">
        <v>135</v>
      </c>
      <c r="E6" s="19"/>
      <c r="P6" s="30" t="s">
        <v>75</v>
      </c>
    </row>
    <row r="7" spans="1:20" x14ac:dyDescent="0.2">
      <c r="A7" s="21" t="s">
        <v>24</v>
      </c>
      <c r="B7" s="115" t="s">
        <v>4</v>
      </c>
      <c r="C7" s="31"/>
      <c r="D7" s="140" t="s">
        <v>8</v>
      </c>
      <c r="P7" s="97" t="s">
        <v>77</v>
      </c>
    </row>
    <row r="8" spans="1:20" x14ac:dyDescent="0.2">
      <c r="A8" s="21" t="s">
        <v>25</v>
      </c>
      <c r="B8" s="115" t="s">
        <v>5</v>
      </c>
      <c r="C8" s="31"/>
      <c r="D8" s="140" t="s">
        <v>105</v>
      </c>
      <c r="P8" s="97" t="s">
        <v>8</v>
      </c>
    </row>
    <row r="9" spans="1:20" x14ac:dyDescent="0.2">
      <c r="A9" s="20"/>
      <c r="B9" s="115" t="s">
        <v>1</v>
      </c>
      <c r="C9" s="31"/>
      <c r="D9" s="140" t="s">
        <v>50</v>
      </c>
      <c r="P9" s="97" t="s">
        <v>105</v>
      </c>
    </row>
    <row r="10" spans="1:20" x14ac:dyDescent="0.2">
      <c r="A10" s="20"/>
      <c r="B10" s="115" t="s">
        <v>164</v>
      </c>
      <c r="C10" s="31"/>
      <c r="D10" s="104" t="s">
        <v>134</v>
      </c>
      <c r="O10" s="19"/>
      <c r="P10" s="97" t="s">
        <v>50</v>
      </c>
      <c r="S10" s="19"/>
    </row>
    <row r="11" spans="1:20" x14ac:dyDescent="0.2">
      <c r="A11" s="20"/>
      <c r="B11" s="115" t="s">
        <v>6</v>
      </c>
      <c r="C11" s="31"/>
      <c r="D11" s="104"/>
      <c r="P11" s="97" t="s">
        <v>111</v>
      </c>
      <c r="Q11" s="19"/>
      <c r="R11" s="19"/>
      <c r="T11" s="19"/>
    </row>
    <row r="12" spans="1:20" ht="25.5" x14ac:dyDescent="0.2">
      <c r="A12" s="20"/>
      <c r="B12" s="23" t="s">
        <v>7</v>
      </c>
      <c r="C12" s="31"/>
      <c r="D12" s="139"/>
      <c r="P12" s="98" t="s">
        <v>119</v>
      </c>
    </row>
    <row r="13" spans="1:20" x14ac:dyDescent="0.2">
      <c r="A13" s="20"/>
      <c r="B13" s="23" t="s">
        <v>23</v>
      </c>
      <c r="C13" s="31"/>
      <c r="D13" s="105"/>
    </row>
    <row r="14" spans="1:20" ht="13.5" thickBot="1" x14ac:dyDescent="0.25">
      <c r="A14" s="22"/>
      <c r="B14" s="24"/>
      <c r="C14" s="32"/>
      <c r="D14" s="106"/>
    </row>
    <row r="16" spans="1:20" x14ac:dyDescent="0.2">
      <c r="Q16" s="19"/>
    </row>
    <row r="17" spans="1:15" x14ac:dyDescent="0.2">
      <c r="O17" s="19"/>
    </row>
    <row r="23" spans="1:15" x14ac:dyDescent="0.2">
      <c r="A23" s="27" t="s">
        <v>41</v>
      </c>
      <c r="B23" s="19" t="s">
        <v>42</v>
      </c>
      <c r="C23" s="19" t="s">
        <v>43</v>
      </c>
      <c r="D23" s="19"/>
      <c r="E23" s="19"/>
      <c r="F23" s="19"/>
      <c r="G23" s="19"/>
      <c r="H23" s="19" t="s">
        <v>44</v>
      </c>
      <c r="I23" s="19" t="s">
        <v>45</v>
      </c>
      <c r="J23" s="19" t="s">
        <v>46</v>
      </c>
      <c r="K23" s="19" t="s">
        <v>47</v>
      </c>
    </row>
    <row r="24" spans="1:15" x14ac:dyDescent="0.2">
      <c r="A24" s="100" t="s">
        <v>19</v>
      </c>
      <c r="B24" s="99" t="s">
        <v>128</v>
      </c>
      <c r="C24" s="99" t="s">
        <v>129</v>
      </c>
      <c r="D24" s="99"/>
      <c r="E24" s="99"/>
      <c r="F24" s="99"/>
      <c r="G24" s="99"/>
      <c r="H24" s="99"/>
      <c r="I24" s="99"/>
      <c r="J24" s="99"/>
      <c r="K24" s="116"/>
    </row>
    <row r="25" spans="1:15" x14ac:dyDescent="0.2">
      <c r="A25" s="101" t="s">
        <v>2</v>
      </c>
      <c r="B25" s="28" t="s">
        <v>128</v>
      </c>
      <c r="C25" s="28" t="s">
        <v>129</v>
      </c>
      <c r="D25" s="28"/>
      <c r="E25" s="28"/>
      <c r="F25" s="28"/>
      <c r="G25" s="28"/>
      <c r="H25" s="28"/>
      <c r="I25" s="28"/>
      <c r="J25" s="28"/>
      <c r="K25" s="117"/>
    </row>
    <row r="26" spans="1:15" x14ac:dyDescent="0.2">
      <c r="A26" s="101" t="s">
        <v>3</v>
      </c>
      <c r="B26" s="28" t="s">
        <v>128</v>
      </c>
      <c r="C26" s="28" t="s">
        <v>129</v>
      </c>
      <c r="D26" s="28"/>
      <c r="E26" s="28"/>
      <c r="F26" s="28"/>
      <c r="G26" s="28"/>
      <c r="H26" s="28"/>
      <c r="I26" s="28"/>
      <c r="J26" s="28"/>
      <c r="K26" s="117"/>
    </row>
    <row r="27" spans="1:15" x14ac:dyDescent="0.2">
      <c r="A27" s="101" t="s">
        <v>34</v>
      </c>
      <c r="B27" s="28" t="s">
        <v>128</v>
      </c>
      <c r="C27" s="28" t="s">
        <v>129</v>
      </c>
      <c r="D27" s="28"/>
      <c r="E27" s="28"/>
      <c r="F27" s="28"/>
      <c r="G27" s="28"/>
      <c r="H27" s="28"/>
      <c r="I27" s="28"/>
      <c r="J27" s="28"/>
      <c r="K27" s="117"/>
    </row>
    <row r="28" spans="1:15" x14ac:dyDescent="0.2">
      <c r="A28" s="101" t="s">
        <v>4</v>
      </c>
      <c r="B28" s="28" t="s">
        <v>130</v>
      </c>
      <c r="C28" s="28" t="s">
        <v>131</v>
      </c>
      <c r="D28" s="28"/>
      <c r="E28" s="28"/>
      <c r="F28" s="28"/>
      <c r="G28" s="28"/>
      <c r="H28" s="28"/>
      <c r="I28" s="28"/>
      <c r="J28" s="28"/>
      <c r="K28" s="117"/>
    </row>
    <row r="29" spans="1:15" x14ac:dyDescent="0.2">
      <c r="A29" s="101" t="s">
        <v>5</v>
      </c>
      <c r="B29" s="28" t="s">
        <v>128</v>
      </c>
      <c r="C29" s="28" t="s">
        <v>129</v>
      </c>
      <c r="D29" s="28"/>
      <c r="E29" s="28"/>
      <c r="F29" s="28"/>
      <c r="G29" s="28"/>
      <c r="H29" s="28"/>
      <c r="I29" s="28"/>
      <c r="J29" s="28"/>
      <c r="K29" s="117"/>
    </row>
    <row r="30" spans="1:15" x14ac:dyDescent="0.2">
      <c r="A30" s="101" t="s">
        <v>1</v>
      </c>
      <c r="B30" s="28" t="s">
        <v>130</v>
      </c>
      <c r="C30" s="28" t="s">
        <v>132</v>
      </c>
      <c r="D30" s="28"/>
      <c r="E30" s="28"/>
      <c r="F30" s="28"/>
      <c r="G30" s="28"/>
      <c r="H30" s="28"/>
      <c r="I30" s="28"/>
      <c r="J30" s="28"/>
      <c r="K30" s="117"/>
    </row>
    <row r="31" spans="1:15" x14ac:dyDescent="0.2">
      <c r="A31" s="101" t="s">
        <v>164</v>
      </c>
      <c r="B31" s="28" t="s">
        <v>130</v>
      </c>
      <c r="C31" s="28" t="s">
        <v>131</v>
      </c>
      <c r="D31" s="28"/>
      <c r="E31" s="28"/>
      <c r="F31" s="28"/>
      <c r="G31" s="28"/>
      <c r="H31" s="28"/>
      <c r="I31" s="28"/>
      <c r="J31" s="28"/>
      <c r="K31" s="117"/>
    </row>
    <row r="32" spans="1:15" x14ac:dyDescent="0.2">
      <c r="A32" s="101" t="s">
        <v>6</v>
      </c>
      <c r="B32" s="28" t="s">
        <v>130</v>
      </c>
      <c r="C32" s="28" t="s">
        <v>131</v>
      </c>
      <c r="D32" s="28"/>
      <c r="E32" s="28"/>
      <c r="F32" s="28"/>
      <c r="G32" s="28"/>
      <c r="H32" s="28"/>
      <c r="I32" s="28"/>
      <c r="J32" s="28"/>
      <c r="K32" s="117"/>
    </row>
    <row r="33" spans="1:17" x14ac:dyDescent="0.2">
      <c r="A33" s="101" t="s">
        <v>7</v>
      </c>
      <c r="B33" s="28" t="s">
        <v>128</v>
      </c>
      <c r="C33" s="28"/>
      <c r="D33" s="28"/>
      <c r="E33" s="28"/>
      <c r="F33" s="28"/>
      <c r="G33" s="28"/>
      <c r="H33" s="28"/>
      <c r="I33" s="28"/>
      <c r="J33" s="28"/>
      <c r="K33" s="117"/>
    </row>
    <row r="34" spans="1:17" x14ac:dyDescent="0.2">
      <c r="A34" s="101" t="s">
        <v>23</v>
      </c>
      <c r="B34" s="28" t="s">
        <v>130</v>
      </c>
      <c r="C34" s="28" t="s">
        <v>128</v>
      </c>
      <c r="D34" s="28"/>
      <c r="E34" s="28"/>
      <c r="F34" s="28"/>
      <c r="G34" s="28"/>
      <c r="H34" s="28"/>
      <c r="I34" s="28"/>
      <c r="J34" s="28"/>
      <c r="K34" s="117"/>
    </row>
    <row r="35" spans="1:17" x14ac:dyDescent="0.2">
      <c r="A35" s="102"/>
      <c r="B35" s="28"/>
      <c r="C35" s="28"/>
      <c r="D35" s="28"/>
      <c r="E35" s="28"/>
      <c r="F35" s="28"/>
      <c r="G35" s="28"/>
      <c r="H35" s="28"/>
      <c r="I35" s="28"/>
      <c r="J35" s="28"/>
      <c r="K35" s="117"/>
    </row>
    <row r="36" spans="1:17" x14ac:dyDescent="0.2">
      <c r="A36" s="31"/>
      <c r="B36" s="28"/>
      <c r="C36" s="28"/>
      <c r="D36" s="28"/>
      <c r="E36" s="28"/>
      <c r="F36" s="28"/>
      <c r="G36" s="28"/>
      <c r="H36" s="28"/>
      <c r="I36" s="28"/>
      <c r="J36" s="28"/>
      <c r="K36" s="117"/>
    </row>
    <row r="37" spans="1:17" x14ac:dyDescent="0.2">
      <c r="A37" s="31"/>
      <c r="B37" s="28"/>
      <c r="C37" s="28"/>
      <c r="D37" s="28"/>
      <c r="E37" s="28"/>
      <c r="F37" s="28"/>
      <c r="G37" s="28"/>
      <c r="H37" s="28"/>
      <c r="I37" s="28"/>
      <c r="J37" s="28"/>
      <c r="K37" s="117"/>
    </row>
    <row r="38" spans="1:17" x14ac:dyDescent="0.2">
      <c r="A38" s="31"/>
      <c r="B38" s="28"/>
      <c r="C38" s="28"/>
      <c r="D38" s="28"/>
      <c r="E38" s="28"/>
      <c r="F38" s="28"/>
      <c r="G38" s="28"/>
      <c r="H38" s="28"/>
      <c r="I38" s="28"/>
      <c r="J38" s="28"/>
      <c r="K38" s="117"/>
    </row>
    <row r="39" spans="1:17" x14ac:dyDescent="0.2">
      <c r="A39" s="31"/>
      <c r="B39" s="28"/>
      <c r="C39" s="28"/>
      <c r="D39" s="28"/>
      <c r="E39" s="28"/>
      <c r="F39" s="28"/>
      <c r="G39" s="28"/>
      <c r="H39" s="28"/>
      <c r="I39" s="28"/>
      <c r="J39" s="28"/>
      <c r="K39" s="117"/>
    </row>
    <row r="40" spans="1:17" x14ac:dyDescent="0.2">
      <c r="A40" s="32"/>
      <c r="B40" s="118"/>
      <c r="C40" s="118"/>
      <c r="D40" s="118"/>
      <c r="E40" s="118"/>
      <c r="F40" s="118"/>
      <c r="G40" s="118"/>
      <c r="H40" s="118"/>
      <c r="I40" s="118"/>
      <c r="J40" s="118"/>
      <c r="K40" s="119"/>
    </row>
    <row r="41" spans="1:17" ht="13.5" thickBot="1" x14ac:dyDescent="0.25"/>
    <row r="42" spans="1:17" x14ac:dyDescent="0.2">
      <c r="J42" s="37" t="s">
        <v>55</v>
      </c>
      <c r="K42" s="38" t="str">
        <f>ITTR!G27</f>
        <v>Choice 1</v>
      </c>
    </row>
    <row r="43" spans="1:17" x14ac:dyDescent="0.2">
      <c r="J43" s="39" t="s">
        <v>38</v>
      </c>
      <c r="K43" s="40" t="str">
        <f>ITTR!G28</f>
        <v>Choice 2</v>
      </c>
    </row>
    <row r="44" spans="1:17" ht="13.5" thickBot="1" x14ac:dyDescent="0.25">
      <c r="J44" s="41" t="s">
        <v>39</v>
      </c>
      <c r="K44" s="42" t="str">
        <f>ITTR!G29</f>
        <v>Choice 3</v>
      </c>
      <c r="L44" s="30"/>
    </row>
    <row r="45" spans="1:17" ht="13.5" thickBot="1" x14ac:dyDescent="0.25">
      <c r="A45" s="19" t="s">
        <v>52</v>
      </c>
      <c r="J45" s="107" t="s">
        <v>120</v>
      </c>
      <c r="K45" s="103" t="s">
        <v>77</v>
      </c>
      <c r="L45" s="108" t="s">
        <v>121</v>
      </c>
    </row>
    <row r="46" spans="1:17" ht="15.75" thickBot="1" x14ac:dyDescent="0.25">
      <c r="A46" s="110" t="s">
        <v>53</v>
      </c>
      <c r="B46" s="111" t="s">
        <v>123</v>
      </c>
      <c r="C46" s="111" t="s">
        <v>122</v>
      </c>
      <c r="D46" s="111"/>
      <c r="E46" s="111"/>
      <c r="F46" s="112"/>
      <c r="G46" s="113"/>
    </row>
    <row r="47" spans="1:17" x14ac:dyDescent="0.2">
      <c r="A47" s="49" t="s">
        <v>133</v>
      </c>
      <c r="B47" s="46" t="s">
        <v>59</v>
      </c>
      <c r="C47" s="46" t="s">
        <v>60</v>
      </c>
      <c r="D47" s="46"/>
      <c r="E47" s="46"/>
      <c r="F47" s="47"/>
      <c r="G47" s="48"/>
      <c r="H47" s="43">
        <f t="shared" ref="H47:H57" si="0">IF(ISNA(VLOOKUP(A47,$K$42:$K$45,1,0)),0,1)</f>
        <v>0</v>
      </c>
      <c r="I47" s="43">
        <f>IF(H47=1,ROW(),ROW()+1000)</f>
        <v>1047</v>
      </c>
      <c r="J47" s="43">
        <f t="shared" ref="J47:J78" si="1">SMALL($I$47:$I$101,ROW()-46)</f>
        <v>60</v>
      </c>
      <c r="K47" s="43" t="str">
        <f t="shared" ref="K47:K78" si="2">INDEX($A:$G,$J47,1)</f>
        <v>Force</v>
      </c>
      <c r="L47" s="43" t="str">
        <f t="shared" ref="L47:L78" si="3">INDEX($A:$G,$J47,2)</f>
        <v>140AC</v>
      </c>
      <c r="M47" s="43" t="str">
        <f t="shared" ref="M47:M78" si="4">INDEX($A:$G,$J47,3)</f>
        <v>Dalmatic STD V.7E // OSE-1113926</v>
      </c>
      <c r="N47" s="43">
        <f t="shared" ref="N47:N78" si="5">INDEX($A:$G,$J47,4)</f>
        <v>0</v>
      </c>
      <c r="O47" s="43">
        <f t="shared" ref="O47:O78" si="6">INDEX($A:$G,$J47,5)</f>
        <v>0</v>
      </c>
      <c r="P47" s="43">
        <f t="shared" ref="P47:P78" si="7">INDEX($A:$G,$J47,6)</f>
        <v>0</v>
      </c>
      <c r="Q47" s="43">
        <f t="shared" ref="Q47:Q78" si="8">INDEX($A:$G,$J47,7)</f>
        <v>0</v>
      </c>
    </row>
    <row r="48" spans="1:17" x14ac:dyDescent="0.2">
      <c r="A48" s="49" t="s">
        <v>133</v>
      </c>
      <c r="B48" s="50" t="s">
        <v>59</v>
      </c>
      <c r="C48" s="50" t="s">
        <v>61</v>
      </c>
      <c r="D48" s="50"/>
      <c r="E48" s="50"/>
      <c r="F48" s="51"/>
      <c r="G48" s="52"/>
      <c r="H48" s="43">
        <f t="shared" si="0"/>
        <v>0</v>
      </c>
      <c r="I48" s="43">
        <f t="shared" ref="I48:I67" si="9">IF(H48=1,ROW(),ROW()+1000)</f>
        <v>1048</v>
      </c>
      <c r="J48" s="43">
        <f t="shared" si="1"/>
        <v>61</v>
      </c>
      <c r="K48" s="43" t="str">
        <f t="shared" si="2"/>
        <v>Force</v>
      </c>
      <c r="L48" s="43" t="str">
        <f t="shared" si="3"/>
        <v>140AC</v>
      </c>
      <c r="M48" s="43" t="str">
        <f t="shared" si="4"/>
        <v>Dalmatic STD V.7E // Wireless</v>
      </c>
      <c r="N48" s="43">
        <f t="shared" si="5"/>
        <v>0</v>
      </c>
      <c r="O48" s="43">
        <f t="shared" si="6"/>
        <v>0</v>
      </c>
      <c r="P48" s="43">
        <f t="shared" si="7"/>
        <v>0</v>
      </c>
      <c r="Q48" s="43">
        <f t="shared" si="8"/>
        <v>0</v>
      </c>
    </row>
    <row r="49" spans="1:17" x14ac:dyDescent="0.2">
      <c r="A49" s="49" t="s">
        <v>133</v>
      </c>
      <c r="B49" s="50" t="s">
        <v>59</v>
      </c>
      <c r="C49" s="50" t="s">
        <v>62</v>
      </c>
      <c r="D49" s="50"/>
      <c r="E49" s="50"/>
      <c r="F49" s="51"/>
      <c r="G49" s="52"/>
      <c r="H49" s="43">
        <f t="shared" si="0"/>
        <v>0</v>
      </c>
      <c r="I49" s="43">
        <f t="shared" si="9"/>
        <v>1049</v>
      </c>
      <c r="J49" s="43">
        <f t="shared" si="1"/>
        <v>62</v>
      </c>
      <c r="K49" s="43" t="str">
        <f t="shared" si="2"/>
        <v>Force</v>
      </c>
      <c r="L49" s="43" t="str">
        <f t="shared" si="3"/>
        <v>90AC 24rpm</v>
      </c>
      <c r="M49" s="43" t="str">
        <f t="shared" si="4"/>
        <v>Dalmatic STD V.7E</v>
      </c>
      <c r="N49" s="43">
        <f t="shared" si="5"/>
        <v>0</v>
      </c>
      <c r="O49" s="43">
        <f t="shared" si="6"/>
        <v>0</v>
      </c>
      <c r="P49" s="43">
        <f t="shared" si="7"/>
        <v>0</v>
      </c>
      <c r="Q49" s="43">
        <f t="shared" si="8"/>
        <v>0</v>
      </c>
    </row>
    <row r="50" spans="1:17" x14ac:dyDescent="0.2">
      <c r="A50" s="49" t="s">
        <v>133</v>
      </c>
      <c r="B50" s="50" t="s">
        <v>63</v>
      </c>
      <c r="C50" s="50" t="s">
        <v>62</v>
      </c>
      <c r="D50" s="50"/>
      <c r="E50" s="50"/>
      <c r="F50" s="51"/>
      <c r="G50" s="52"/>
      <c r="H50" s="43">
        <f t="shared" si="0"/>
        <v>0</v>
      </c>
      <c r="I50" s="43">
        <f t="shared" si="9"/>
        <v>1050</v>
      </c>
      <c r="J50" s="43">
        <f t="shared" si="1"/>
        <v>63</v>
      </c>
      <c r="K50" s="43" t="str">
        <f t="shared" si="2"/>
        <v>Force</v>
      </c>
      <c r="L50" s="43" t="str">
        <f t="shared" si="3"/>
        <v>70XC 21rpm</v>
      </c>
      <c r="M50" s="43" t="str">
        <f t="shared" si="4"/>
        <v>ForceIQ</v>
      </c>
      <c r="N50" s="43">
        <f t="shared" si="5"/>
        <v>0</v>
      </c>
      <c r="O50" s="43">
        <f t="shared" si="6"/>
        <v>0</v>
      </c>
      <c r="P50" s="43">
        <f t="shared" si="7"/>
        <v>0</v>
      </c>
      <c r="Q50" s="43">
        <f t="shared" si="8"/>
        <v>0</v>
      </c>
    </row>
    <row r="51" spans="1:17" ht="13.5" thickBot="1" x14ac:dyDescent="0.25">
      <c r="A51" s="141" t="s">
        <v>133</v>
      </c>
      <c r="B51" s="142" t="s">
        <v>63</v>
      </c>
      <c r="C51" s="142" t="s">
        <v>61</v>
      </c>
      <c r="D51" s="142"/>
      <c r="E51" s="142"/>
      <c r="F51" s="143"/>
      <c r="G51" s="144"/>
      <c r="H51" s="43">
        <f t="shared" si="0"/>
        <v>0</v>
      </c>
      <c r="I51" s="43">
        <f t="shared" si="9"/>
        <v>1051</v>
      </c>
      <c r="J51" s="43">
        <f t="shared" si="1"/>
        <v>64</v>
      </c>
      <c r="K51" s="43" t="str">
        <f t="shared" si="2"/>
        <v>Force</v>
      </c>
      <c r="L51" s="43" t="str">
        <f t="shared" si="3"/>
        <v>70XQ 21rpm</v>
      </c>
      <c r="M51" s="43" t="str">
        <f t="shared" si="4"/>
        <v>ForceIQ</v>
      </c>
      <c r="N51" s="43">
        <f t="shared" si="5"/>
        <v>0</v>
      </c>
      <c r="O51" s="43">
        <f t="shared" si="6"/>
        <v>0</v>
      </c>
      <c r="P51" s="43">
        <f t="shared" si="7"/>
        <v>0</v>
      </c>
      <c r="Q51" s="43">
        <f t="shared" si="8"/>
        <v>0</v>
      </c>
    </row>
    <row r="52" spans="1:17" x14ac:dyDescent="0.2">
      <c r="A52" s="45" t="s">
        <v>51</v>
      </c>
      <c r="B52" s="46" t="s">
        <v>64</v>
      </c>
      <c r="C52" s="46" t="s">
        <v>65</v>
      </c>
      <c r="D52" s="46"/>
      <c r="E52" s="46"/>
      <c r="F52" s="47"/>
      <c r="G52" s="48"/>
      <c r="H52" s="43">
        <f t="shared" si="0"/>
        <v>0</v>
      </c>
      <c r="I52" s="43">
        <f t="shared" si="9"/>
        <v>1052</v>
      </c>
      <c r="J52" s="43">
        <f t="shared" si="1"/>
        <v>65</v>
      </c>
      <c r="K52" s="43" t="str">
        <f t="shared" si="2"/>
        <v>Force</v>
      </c>
      <c r="L52" s="43" t="str">
        <f t="shared" si="3"/>
        <v xml:space="preserve">100XC 23rpm </v>
      </c>
      <c r="M52" s="43" t="str">
        <f t="shared" si="4"/>
        <v>ForceIQ</v>
      </c>
      <c r="N52" s="43">
        <f t="shared" si="5"/>
        <v>0</v>
      </c>
      <c r="O52" s="43">
        <f t="shared" si="6"/>
        <v>0</v>
      </c>
      <c r="P52" s="43">
        <f t="shared" si="7"/>
        <v>0</v>
      </c>
      <c r="Q52" s="43">
        <f t="shared" si="8"/>
        <v>0</v>
      </c>
    </row>
    <row r="53" spans="1:17" ht="13.5" thickBot="1" x14ac:dyDescent="0.25">
      <c r="A53" s="53" t="s">
        <v>51</v>
      </c>
      <c r="B53" s="54" t="s">
        <v>66</v>
      </c>
      <c r="C53" s="54" t="s">
        <v>67</v>
      </c>
      <c r="D53" s="54"/>
      <c r="E53" s="54"/>
      <c r="F53" s="55"/>
      <c r="G53" s="56"/>
      <c r="H53" s="43">
        <f t="shared" si="0"/>
        <v>0</v>
      </c>
      <c r="I53" s="43">
        <f t="shared" si="9"/>
        <v>1053</v>
      </c>
      <c r="J53" s="43">
        <f t="shared" si="1"/>
        <v>66</v>
      </c>
      <c r="K53" s="43" t="str">
        <f t="shared" si="2"/>
        <v>Force</v>
      </c>
      <c r="L53" s="43" t="str">
        <f t="shared" si="3"/>
        <v xml:space="preserve">100XQ 23rpm </v>
      </c>
      <c r="M53" s="43" t="str">
        <f t="shared" si="4"/>
        <v>ForceIQ</v>
      </c>
      <c r="N53" s="43">
        <f t="shared" si="5"/>
        <v>0</v>
      </c>
      <c r="O53" s="43">
        <f t="shared" si="6"/>
        <v>0</v>
      </c>
      <c r="P53" s="43">
        <f t="shared" si="7"/>
        <v>0</v>
      </c>
      <c r="Q53" s="43">
        <f t="shared" si="8"/>
        <v>0</v>
      </c>
    </row>
    <row r="54" spans="1:17" x14ac:dyDescent="0.2">
      <c r="A54" s="57" t="s">
        <v>68</v>
      </c>
      <c r="B54" s="58" t="s">
        <v>69</v>
      </c>
      <c r="C54" s="58" t="s">
        <v>70</v>
      </c>
      <c r="D54" s="58"/>
      <c r="E54" s="58"/>
      <c r="F54" s="59"/>
      <c r="G54" s="60"/>
      <c r="H54" s="43">
        <f t="shared" si="0"/>
        <v>0</v>
      </c>
      <c r="I54" s="43">
        <f t="shared" si="9"/>
        <v>1054</v>
      </c>
      <c r="J54" s="43">
        <f t="shared" si="1"/>
        <v>67</v>
      </c>
      <c r="K54" s="43" t="str">
        <f t="shared" si="2"/>
        <v>Force</v>
      </c>
      <c r="L54" s="43" t="str">
        <f t="shared" si="3"/>
        <v>60AC</v>
      </c>
      <c r="M54" s="43" t="str">
        <f t="shared" si="4"/>
        <v>AERF SIMPLY1H4 / F60AC-Control</v>
      </c>
      <c r="N54" s="43">
        <f t="shared" si="5"/>
        <v>0</v>
      </c>
      <c r="O54" s="43">
        <f t="shared" si="6"/>
        <v>0</v>
      </c>
      <c r="P54" s="43">
        <f t="shared" si="7"/>
        <v>0</v>
      </c>
      <c r="Q54" s="43">
        <f t="shared" si="8"/>
        <v>0</v>
      </c>
    </row>
    <row r="55" spans="1:17" ht="12.75" customHeight="1" x14ac:dyDescent="0.2">
      <c r="A55" s="61" t="s">
        <v>68</v>
      </c>
      <c r="B55" s="62" t="s">
        <v>71</v>
      </c>
      <c r="C55" s="62" t="s">
        <v>72</v>
      </c>
      <c r="D55" s="62"/>
      <c r="E55" s="62"/>
      <c r="F55" s="63"/>
      <c r="G55" s="64"/>
      <c r="H55" s="43">
        <f t="shared" si="0"/>
        <v>0</v>
      </c>
      <c r="I55" s="43">
        <f t="shared" si="9"/>
        <v>1055</v>
      </c>
      <c r="J55" s="43">
        <f t="shared" si="1"/>
        <v>68</v>
      </c>
      <c r="K55" s="43" t="str">
        <f t="shared" si="2"/>
        <v>Force</v>
      </c>
      <c r="L55" s="43" t="str">
        <f t="shared" si="3"/>
        <v xml:space="preserve">70AC </v>
      </c>
      <c r="M55" s="43" t="str">
        <f t="shared" si="4"/>
        <v>AERF SIMPLY1H4 / F60AC-Control</v>
      </c>
      <c r="N55" s="43">
        <f t="shared" si="5"/>
        <v>0</v>
      </c>
      <c r="O55" s="43">
        <f t="shared" si="6"/>
        <v>0</v>
      </c>
      <c r="P55" s="43">
        <f t="shared" si="7"/>
        <v>0</v>
      </c>
      <c r="Q55" s="43">
        <f t="shared" si="8"/>
        <v>0</v>
      </c>
    </row>
    <row r="56" spans="1:17" ht="12.75" customHeight="1" x14ac:dyDescent="0.2">
      <c r="A56" s="61" t="s">
        <v>68</v>
      </c>
      <c r="B56" s="62" t="s">
        <v>71</v>
      </c>
      <c r="C56" s="62" t="s">
        <v>70</v>
      </c>
      <c r="D56" s="62"/>
      <c r="E56" s="62"/>
      <c r="F56" s="63"/>
      <c r="G56" s="64"/>
      <c r="H56" s="43">
        <f t="shared" si="0"/>
        <v>0</v>
      </c>
      <c r="I56" s="43">
        <f t="shared" si="9"/>
        <v>1056</v>
      </c>
      <c r="J56" s="43">
        <f t="shared" si="1"/>
        <v>69</v>
      </c>
      <c r="K56" s="43" t="str">
        <f t="shared" si="2"/>
        <v>Force</v>
      </c>
      <c r="L56" s="43" t="str">
        <f t="shared" si="3"/>
        <v>140XQ</v>
      </c>
      <c r="M56" s="43" t="str">
        <f t="shared" si="4"/>
        <v>ForceIQ</v>
      </c>
      <c r="N56" s="43">
        <f t="shared" si="5"/>
        <v>0</v>
      </c>
      <c r="O56" s="43">
        <f t="shared" si="6"/>
        <v>0</v>
      </c>
      <c r="P56" s="43">
        <f t="shared" si="7"/>
        <v>0</v>
      </c>
      <c r="Q56" s="43">
        <f t="shared" si="8"/>
        <v>0</v>
      </c>
    </row>
    <row r="57" spans="1:17" ht="12.75" customHeight="1" x14ac:dyDescent="0.2">
      <c r="A57" s="61" t="s">
        <v>68</v>
      </c>
      <c r="B57" s="62" t="s">
        <v>73</v>
      </c>
      <c r="C57" s="62" t="s">
        <v>74</v>
      </c>
      <c r="D57" s="62"/>
      <c r="E57" s="62"/>
      <c r="F57" s="63"/>
      <c r="G57" s="64"/>
      <c r="H57" s="43">
        <f t="shared" si="0"/>
        <v>0</v>
      </c>
      <c r="I57" s="43">
        <f t="shared" si="9"/>
        <v>1057</v>
      </c>
      <c r="J57" s="43">
        <f t="shared" si="1"/>
        <v>70</v>
      </c>
      <c r="K57" s="43" t="str">
        <f t="shared" si="2"/>
        <v>Force</v>
      </c>
      <c r="L57" s="43" t="str">
        <f t="shared" si="3"/>
        <v>90TCE</v>
      </c>
      <c r="M57" s="43" t="str">
        <f t="shared" si="4"/>
        <v>Force-500E</v>
      </c>
      <c r="N57" s="43">
        <f t="shared" si="5"/>
        <v>0</v>
      </c>
      <c r="O57" s="43">
        <f t="shared" si="6"/>
        <v>0</v>
      </c>
      <c r="P57" s="43">
        <f t="shared" si="7"/>
        <v>0</v>
      </c>
      <c r="Q57" s="43">
        <f t="shared" si="8"/>
        <v>0</v>
      </c>
    </row>
    <row r="58" spans="1:17" ht="12.75" customHeight="1" thickBot="1" x14ac:dyDescent="0.25">
      <c r="A58" s="65" t="s">
        <v>68</v>
      </c>
      <c r="B58" s="66" t="s">
        <v>73</v>
      </c>
      <c r="C58" s="66" t="s">
        <v>72</v>
      </c>
      <c r="D58" s="66"/>
      <c r="E58" s="66"/>
      <c r="F58" s="67"/>
      <c r="G58" s="68"/>
      <c r="H58" s="43">
        <f t="shared" ref="H58:H69" si="10">IF(ISNA(VLOOKUP(A58,$K$42:$K$45,1,0)),0,1)</f>
        <v>0</v>
      </c>
      <c r="I58" s="43">
        <f t="shared" si="9"/>
        <v>1058</v>
      </c>
      <c r="J58" s="43">
        <f t="shared" si="1"/>
        <v>71</v>
      </c>
      <c r="K58" s="43" t="str">
        <f t="shared" si="2"/>
        <v>Force</v>
      </c>
      <c r="L58" s="43" t="str">
        <f t="shared" si="3"/>
        <v>70AC3</v>
      </c>
      <c r="M58" s="43" t="str">
        <f t="shared" si="4"/>
        <v>Force-101</v>
      </c>
      <c r="N58" s="43">
        <f t="shared" si="5"/>
        <v>0</v>
      </c>
      <c r="O58" s="43">
        <f t="shared" si="6"/>
        <v>0</v>
      </c>
      <c r="P58" s="43">
        <f t="shared" si="7"/>
        <v>0</v>
      </c>
      <c r="Q58" s="43">
        <f t="shared" si="8"/>
        <v>0</v>
      </c>
    </row>
    <row r="59" spans="1:17" ht="13.5" thickBot="1" x14ac:dyDescent="0.25">
      <c r="A59" s="45" t="s">
        <v>75</v>
      </c>
      <c r="B59" s="69">
        <v>3800</v>
      </c>
      <c r="C59" s="46" t="s">
        <v>76</v>
      </c>
      <c r="D59" s="46"/>
      <c r="E59" s="46"/>
      <c r="F59" s="47"/>
      <c r="G59" s="48"/>
      <c r="H59" s="43">
        <f t="shared" si="10"/>
        <v>0</v>
      </c>
      <c r="I59" s="43">
        <f t="shared" si="9"/>
        <v>1059</v>
      </c>
      <c r="J59" s="43">
        <f t="shared" si="1"/>
        <v>72</v>
      </c>
      <c r="K59" s="43" t="str">
        <f t="shared" si="2"/>
        <v>Force</v>
      </c>
      <c r="L59" s="43" t="str">
        <f t="shared" si="3"/>
        <v>90TCM</v>
      </c>
      <c r="M59" s="43" t="str">
        <f t="shared" si="4"/>
        <v>Force-300</v>
      </c>
      <c r="N59" s="43">
        <f t="shared" si="5"/>
        <v>0</v>
      </c>
      <c r="O59" s="43">
        <f t="shared" si="6"/>
        <v>0</v>
      </c>
      <c r="P59" s="43">
        <f t="shared" si="7"/>
        <v>0</v>
      </c>
      <c r="Q59" s="43">
        <f t="shared" si="8"/>
        <v>0</v>
      </c>
    </row>
    <row r="60" spans="1:17" x14ac:dyDescent="0.2">
      <c r="A60" s="57" t="s">
        <v>77</v>
      </c>
      <c r="B60" s="58" t="s">
        <v>78</v>
      </c>
      <c r="C60" s="58" t="s">
        <v>79</v>
      </c>
      <c r="D60" s="58"/>
      <c r="E60" s="58"/>
      <c r="F60" s="59"/>
      <c r="G60" s="60"/>
      <c r="H60" s="43">
        <f t="shared" si="10"/>
        <v>1</v>
      </c>
      <c r="I60" s="43">
        <f t="shared" si="9"/>
        <v>60</v>
      </c>
      <c r="J60" s="43">
        <f t="shared" si="1"/>
        <v>73</v>
      </c>
      <c r="K60" s="43" t="str">
        <f t="shared" si="2"/>
        <v>Force</v>
      </c>
      <c r="L60" s="43" t="str">
        <f t="shared" si="3"/>
        <v>Frequenz FU28</v>
      </c>
      <c r="M60" s="43" t="str">
        <f t="shared" si="4"/>
        <v>Flexiforce AST-75-Combo</v>
      </c>
      <c r="N60" s="43">
        <f t="shared" si="5"/>
        <v>0</v>
      </c>
      <c r="O60" s="43">
        <f t="shared" si="6"/>
        <v>0</v>
      </c>
      <c r="P60" s="43">
        <f t="shared" si="7"/>
        <v>0</v>
      </c>
      <c r="Q60" s="43">
        <f t="shared" si="8"/>
        <v>0</v>
      </c>
    </row>
    <row r="61" spans="1:17" ht="12.75" customHeight="1" x14ac:dyDescent="0.2">
      <c r="A61" s="61" t="s">
        <v>77</v>
      </c>
      <c r="B61" s="62" t="s">
        <v>78</v>
      </c>
      <c r="C61" s="62" t="s">
        <v>80</v>
      </c>
      <c r="D61" s="62"/>
      <c r="E61" s="62"/>
      <c r="F61" s="63"/>
      <c r="G61" s="64"/>
      <c r="H61" s="43">
        <f t="shared" si="10"/>
        <v>1</v>
      </c>
      <c r="I61" s="43">
        <f t="shared" si="9"/>
        <v>61</v>
      </c>
      <c r="J61" s="43">
        <f t="shared" si="1"/>
        <v>74</v>
      </c>
      <c r="K61" s="43" t="str">
        <f t="shared" si="2"/>
        <v>Force</v>
      </c>
      <c r="L61" s="43" t="str">
        <f t="shared" si="3"/>
        <v>Frequenz FU48</v>
      </c>
      <c r="M61" s="43" t="str">
        <f t="shared" si="4"/>
        <v>Flexiforce AST-75-Combo</v>
      </c>
      <c r="N61" s="43">
        <f t="shared" si="5"/>
        <v>0</v>
      </c>
      <c r="O61" s="43">
        <f t="shared" si="6"/>
        <v>0</v>
      </c>
      <c r="P61" s="43">
        <f t="shared" si="7"/>
        <v>0</v>
      </c>
      <c r="Q61" s="43">
        <f t="shared" si="8"/>
        <v>0</v>
      </c>
    </row>
    <row r="62" spans="1:17" ht="12.75" customHeight="1" x14ac:dyDescent="0.2">
      <c r="A62" s="61" t="s">
        <v>77</v>
      </c>
      <c r="B62" s="62" t="s">
        <v>81</v>
      </c>
      <c r="C62" s="62" t="s">
        <v>82</v>
      </c>
      <c r="D62" s="62"/>
      <c r="E62" s="62"/>
      <c r="F62" s="63"/>
      <c r="G62" s="64"/>
      <c r="H62" s="43">
        <f t="shared" si="10"/>
        <v>1</v>
      </c>
      <c r="I62" s="43">
        <f t="shared" si="9"/>
        <v>62</v>
      </c>
      <c r="J62" s="43">
        <f t="shared" si="1"/>
        <v>75</v>
      </c>
      <c r="K62" s="43" t="str">
        <f t="shared" si="2"/>
        <v>Force</v>
      </c>
      <c r="L62" s="43" t="str">
        <f t="shared" si="3"/>
        <v>Frequenz 140-100</v>
      </c>
      <c r="M62" s="43" t="str">
        <f t="shared" si="4"/>
        <v>Frequenz 140-100</v>
      </c>
      <c r="N62" s="43">
        <f t="shared" si="5"/>
        <v>0</v>
      </c>
      <c r="O62" s="43">
        <f t="shared" si="6"/>
        <v>0</v>
      </c>
      <c r="P62" s="43">
        <f t="shared" si="7"/>
        <v>0</v>
      </c>
      <c r="Q62" s="43">
        <f t="shared" si="8"/>
        <v>0</v>
      </c>
    </row>
    <row r="63" spans="1:17" ht="12.75" customHeight="1" x14ac:dyDescent="0.2">
      <c r="A63" s="61" t="s">
        <v>77</v>
      </c>
      <c r="B63" s="62" t="s">
        <v>83</v>
      </c>
      <c r="C63" s="62" t="s">
        <v>84</v>
      </c>
      <c r="D63" s="62"/>
      <c r="E63" s="62"/>
      <c r="F63" s="63"/>
      <c r="G63" s="64"/>
      <c r="H63" s="43">
        <f t="shared" si="10"/>
        <v>1</v>
      </c>
      <c r="I63" s="43">
        <f t="shared" si="9"/>
        <v>63</v>
      </c>
      <c r="J63" s="43">
        <f t="shared" si="1"/>
        <v>1047</v>
      </c>
      <c r="K63" s="43">
        <f t="shared" si="2"/>
        <v>0</v>
      </c>
      <c r="L63" s="43">
        <f t="shared" si="3"/>
        <v>0</v>
      </c>
      <c r="M63" s="43">
        <f t="shared" si="4"/>
        <v>0</v>
      </c>
      <c r="N63" s="43">
        <f t="shared" si="5"/>
        <v>0</v>
      </c>
      <c r="O63" s="43">
        <f t="shared" si="6"/>
        <v>0</v>
      </c>
      <c r="P63" s="43">
        <f t="shared" si="7"/>
        <v>0</v>
      </c>
      <c r="Q63" s="43">
        <f t="shared" si="8"/>
        <v>0</v>
      </c>
    </row>
    <row r="64" spans="1:17" ht="12.75" customHeight="1" x14ac:dyDescent="0.2">
      <c r="A64" s="61" t="s">
        <v>77</v>
      </c>
      <c r="B64" s="62" t="s">
        <v>85</v>
      </c>
      <c r="C64" s="62" t="s">
        <v>84</v>
      </c>
      <c r="D64" s="62"/>
      <c r="E64" s="62"/>
      <c r="F64" s="63"/>
      <c r="G64" s="64"/>
      <c r="H64" s="43">
        <f t="shared" si="10"/>
        <v>1</v>
      </c>
      <c r="I64" s="43">
        <f t="shared" si="9"/>
        <v>64</v>
      </c>
      <c r="J64" s="43">
        <f t="shared" si="1"/>
        <v>1048</v>
      </c>
      <c r="K64" s="43">
        <f t="shared" si="2"/>
        <v>0</v>
      </c>
      <c r="L64" s="43">
        <f t="shared" si="3"/>
        <v>0</v>
      </c>
      <c r="M64" s="43">
        <f t="shared" si="4"/>
        <v>0</v>
      </c>
      <c r="N64" s="43">
        <f t="shared" si="5"/>
        <v>0</v>
      </c>
      <c r="O64" s="43">
        <f t="shared" si="6"/>
        <v>0</v>
      </c>
      <c r="P64" s="43">
        <f t="shared" si="7"/>
        <v>0</v>
      </c>
      <c r="Q64" s="43">
        <f t="shared" si="8"/>
        <v>0</v>
      </c>
    </row>
    <row r="65" spans="1:17" ht="12.75" customHeight="1" x14ac:dyDescent="0.2">
      <c r="A65" s="61" t="s">
        <v>77</v>
      </c>
      <c r="B65" s="62" t="s">
        <v>86</v>
      </c>
      <c r="C65" s="62" t="s">
        <v>84</v>
      </c>
      <c r="D65" s="62"/>
      <c r="E65" s="62"/>
      <c r="F65" s="63"/>
      <c r="G65" s="64"/>
      <c r="H65" s="43">
        <f t="shared" si="10"/>
        <v>1</v>
      </c>
      <c r="I65" s="43">
        <f t="shared" si="9"/>
        <v>65</v>
      </c>
      <c r="J65" s="43">
        <f t="shared" si="1"/>
        <v>1049</v>
      </c>
      <c r="K65" s="43">
        <f t="shared" si="2"/>
        <v>0</v>
      </c>
      <c r="L65" s="43">
        <f t="shared" si="3"/>
        <v>0</v>
      </c>
      <c r="M65" s="43">
        <f t="shared" si="4"/>
        <v>0</v>
      </c>
      <c r="N65" s="43">
        <f t="shared" si="5"/>
        <v>0</v>
      </c>
      <c r="O65" s="43">
        <f t="shared" si="6"/>
        <v>0</v>
      </c>
      <c r="P65" s="43">
        <f t="shared" si="7"/>
        <v>0</v>
      </c>
      <c r="Q65" s="43">
        <f t="shared" si="8"/>
        <v>0</v>
      </c>
    </row>
    <row r="66" spans="1:17" ht="12.75" customHeight="1" x14ac:dyDescent="0.2">
      <c r="A66" s="61" t="s">
        <v>77</v>
      </c>
      <c r="B66" s="62" t="s">
        <v>87</v>
      </c>
      <c r="C66" s="62" t="s">
        <v>84</v>
      </c>
      <c r="D66" s="62"/>
      <c r="E66" s="62"/>
      <c r="F66" s="63"/>
      <c r="G66" s="64"/>
      <c r="H66" s="43">
        <f t="shared" si="10"/>
        <v>1</v>
      </c>
      <c r="I66" s="43">
        <f t="shared" si="9"/>
        <v>66</v>
      </c>
      <c r="J66" s="43">
        <f t="shared" si="1"/>
        <v>1050</v>
      </c>
      <c r="K66" s="43">
        <f t="shared" si="2"/>
        <v>0</v>
      </c>
      <c r="L66" s="43">
        <f t="shared" si="3"/>
        <v>0</v>
      </c>
      <c r="M66" s="43">
        <f t="shared" si="4"/>
        <v>0</v>
      </c>
      <c r="N66" s="43">
        <f t="shared" si="5"/>
        <v>0</v>
      </c>
      <c r="O66" s="43">
        <f t="shared" si="6"/>
        <v>0</v>
      </c>
      <c r="P66" s="43">
        <f t="shared" si="7"/>
        <v>0</v>
      </c>
      <c r="Q66" s="43">
        <f t="shared" si="8"/>
        <v>0</v>
      </c>
    </row>
    <row r="67" spans="1:17" ht="12.75" customHeight="1" x14ac:dyDescent="0.2">
      <c r="A67" s="61" t="s">
        <v>77</v>
      </c>
      <c r="B67" s="62" t="s">
        <v>88</v>
      </c>
      <c r="C67" s="62" t="s">
        <v>89</v>
      </c>
      <c r="D67" s="62"/>
      <c r="E67" s="62"/>
      <c r="F67" s="63"/>
      <c r="G67" s="64"/>
      <c r="H67" s="43">
        <f t="shared" si="10"/>
        <v>1</v>
      </c>
      <c r="I67" s="43">
        <f t="shared" si="9"/>
        <v>67</v>
      </c>
      <c r="J67" s="43">
        <f t="shared" si="1"/>
        <v>1051</v>
      </c>
      <c r="K67" s="43">
        <f t="shared" si="2"/>
        <v>0</v>
      </c>
      <c r="L67" s="43">
        <f t="shared" si="3"/>
        <v>0</v>
      </c>
      <c r="M67" s="43">
        <f t="shared" si="4"/>
        <v>0</v>
      </c>
      <c r="N67" s="43">
        <f t="shared" si="5"/>
        <v>0</v>
      </c>
      <c r="O67" s="43">
        <f t="shared" si="6"/>
        <v>0</v>
      </c>
      <c r="P67" s="43">
        <f t="shared" si="7"/>
        <v>0</v>
      </c>
      <c r="Q67" s="43">
        <f t="shared" si="8"/>
        <v>0</v>
      </c>
    </row>
    <row r="68" spans="1:17" ht="12.75" customHeight="1" x14ac:dyDescent="0.2">
      <c r="A68" s="61" t="s">
        <v>77</v>
      </c>
      <c r="B68" s="62" t="s">
        <v>90</v>
      </c>
      <c r="C68" s="62" t="s">
        <v>89</v>
      </c>
      <c r="D68" s="62"/>
      <c r="E68" s="62"/>
      <c r="F68" s="63"/>
      <c r="G68" s="64"/>
      <c r="H68" s="43">
        <f t="shared" si="10"/>
        <v>1</v>
      </c>
      <c r="I68" s="43">
        <f t="shared" ref="I68:I100" si="11">IF(H68=1,ROW(),ROW()+1000)</f>
        <v>68</v>
      </c>
      <c r="J68" s="43">
        <f t="shared" si="1"/>
        <v>1052</v>
      </c>
      <c r="K68" s="43">
        <f t="shared" si="2"/>
        <v>0</v>
      </c>
      <c r="L68" s="43">
        <f t="shared" si="3"/>
        <v>0</v>
      </c>
      <c r="M68" s="43">
        <f t="shared" si="4"/>
        <v>0</v>
      </c>
      <c r="N68" s="43">
        <f t="shared" si="5"/>
        <v>0</v>
      </c>
      <c r="O68" s="43">
        <f t="shared" si="6"/>
        <v>0</v>
      </c>
      <c r="P68" s="43">
        <f t="shared" si="7"/>
        <v>0</v>
      </c>
      <c r="Q68" s="43">
        <f t="shared" si="8"/>
        <v>0</v>
      </c>
    </row>
    <row r="69" spans="1:17" ht="12.75" customHeight="1" x14ac:dyDescent="0.2">
      <c r="A69" s="61" t="s">
        <v>77</v>
      </c>
      <c r="B69" s="62" t="s">
        <v>91</v>
      </c>
      <c r="C69" s="62" t="s">
        <v>84</v>
      </c>
      <c r="D69" s="62"/>
      <c r="E69" s="62"/>
      <c r="F69" s="63"/>
      <c r="G69" s="64"/>
      <c r="H69" s="43">
        <f t="shared" si="10"/>
        <v>1</v>
      </c>
      <c r="I69" s="43">
        <f t="shared" si="11"/>
        <v>69</v>
      </c>
      <c r="J69" s="43">
        <f t="shared" si="1"/>
        <v>1053</v>
      </c>
      <c r="K69" s="43">
        <f t="shared" si="2"/>
        <v>0</v>
      </c>
      <c r="L69" s="43">
        <f t="shared" si="3"/>
        <v>0</v>
      </c>
      <c r="M69" s="43">
        <f t="shared" si="4"/>
        <v>0</v>
      </c>
      <c r="N69" s="43">
        <f t="shared" si="5"/>
        <v>0</v>
      </c>
      <c r="O69" s="43">
        <f t="shared" si="6"/>
        <v>0</v>
      </c>
      <c r="P69" s="43">
        <f t="shared" si="7"/>
        <v>0</v>
      </c>
      <c r="Q69" s="43">
        <f t="shared" si="8"/>
        <v>0</v>
      </c>
    </row>
    <row r="70" spans="1:17" ht="12.75" customHeight="1" x14ac:dyDescent="0.2">
      <c r="A70" s="61" t="s">
        <v>77</v>
      </c>
      <c r="B70" s="62" t="s">
        <v>92</v>
      </c>
      <c r="C70" s="62" t="s">
        <v>93</v>
      </c>
      <c r="D70" s="62"/>
      <c r="E70" s="62"/>
      <c r="F70" s="63"/>
      <c r="G70" s="64"/>
      <c r="H70" s="43">
        <f t="shared" ref="H70:H84" si="12">IF(ISNA(VLOOKUP(A70,$K$42:$K$45,1,0)),0,1)</f>
        <v>1</v>
      </c>
      <c r="I70" s="43">
        <f t="shared" si="11"/>
        <v>70</v>
      </c>
      <c r="J70" s="43">
        <f t="shared" si="1"/>
        <v>1054</v>
      </c>
      <c r="K70" s="43">
        <f t="shared" si="2"/>
        <v>0</v>
      </c>
      <c r="L70" s="43">
        <f t="shared" si="3"/>
        <v>0</v>
      </c>
      <c r="M70" s="43">
        <f t="shared" si="4"/>
        <v>0</v>
      </c>
      <c r="N70" s="43">
        <f t="shared" si="5"/>
        <v>0</v>
      </c>
      <c r="O70" s="43">
        <f t="shared" si="6"/>
        <v>0</v>
      </c>
      <c r="P70" s="43">
        <f t="shared" si="7"/>
        <v>0</v>
      </c>
      <c r="Q70" s="43">
        <f t="shared" si="8"/>
        <v>0</v>
      </c>
    </row>
    <row r="71" spans="1:17" ht="12.75" customHeight="1" x14ac:dyDescent="0.2">
      <c r="A71" s="61" t="s">
        <v>77</v>
      </c>
      <c r="B71" s="62" t="s">
        <v>94</v>
      </c>
      <c r="C71" s="62" t="s">
        <v>95</v>
      </c>
      <c r="D71" s="62"/>
      <c r="E71" s="62"/>
      <c r="F71" s="63"/>
      <c r="G71" s="64"/>
      <c r="H71" s="43">
        <f t="shared" si="12"/>
        <v>1</v>
      </c>
      <c r="I71" s="43">
        <f t="shared" si="11"/>
        <v>71</v>
      </c>
      <c r="J71" s="43">
        <f t="shared" si="1"/>
        <v>1055</v>
      </c>
      <c r="K71" s="43">
        <f t="shared" si="2"/>
        <v>0</v>
      </c>
      <c r="L71" s="43">
        <f t="shared" si="3"/>
        <v>0</v>
      </c>
      <c r="M71" s="43">
        <f t="shared" si="4"/>
        <v>0</v>
      </c>
      <c r="N71" s="43">
        <f t="shared" si="5"/>
        <v>0</v>
      </c>
      <c r="O71" s="43">
        <f t="shared" si="6"/>
        <v>0</v>
      </c>
      <c r="P71" s="43">
        <f t="shared" si="7"/>
        <v>0</v>
      </c>
      <c r="Q71" s="43">
        <f t="shared" si="8"/>
        <v>0</v>
      </c>
    </row>
    <row r="72" spans="1:17" ht="12.75" customHeight="1" x14ac:dyDescent="0.2">
      <c r="A72" s="61" t="s">
        <v>77</v>
      </c>
      <c r="B72" s="62" t="s">
        <v>96</v>
      </c>
      <c r="C72" s="62" t="s">
        <v>97</v>
      </c>
      <c r="D72" s="62"/>
      <c r="E72" s="62"/>
      <c r="F72" s="63"/>
      <c r="G72" s="64"/>
      <c r="H72" s="43">
        <f t="shared" ref="H72" si="13">IF(ISNA(VLOOKUP(A72,$K$42:$K$45,1,0)),0,1)</f>
        <v>1</v>
      </c>
      <c r="I72" s="43">
        <f t="shared" ref="I72" si="14">IF(H72=1,ROW(),ROW()+1000)</f>
        <v>72</v>
      </c>
      <c r="J72" s="43">
        <f t="shared" si="1"/>
        <v>1056</v>
      </c>
      <c r="K72" s="43">
        <f t="shared" si="2"/>
        <v>0</v>
      </c>
      <c r="L72" s="43">
        <f t="shared" si="3"/>
        <v>0</v>
      </c>
      <c r="M72" s="43">
        <f t="shared" si="4"/>
        <v>0</v>
      </c>
      <c r="N72" s="43">
        <f t="shared" si="5"/>
        <v>0</v>
      </c>
      <c r="O72" s="43">
        <f t="shared" si="6"/>
        <v>0</v>
      </c>
      <c r="P72" s="43">
        <f t="shared" si="7"/>
        <v>0</v>
      </c>
      <c r="Q72" s="43">
        <f t="shared" si="8"/>
        <v>0</v>
      </c>
    </row>
    <row r="73" spans="1:17" ht="12.75" customHeight="1" x14ac:dyDescent="0.2">
      <c r="A73" s="61" t="s">
        <v>77</v>
      </c>
      <c r="B73" s="62" t="s">
        <v>161</v>
      </c>
      <c r="C73" s="62" t="s">
        <v>163</v>
      </c>
      <c r="D73" s="62"/>
      <c r="E73" s="62"/>
      <c r="F73" s="63"/>
      <c r="G73" s="64"/>
      <c r="H73" s="43">
        <f t="shared" ref="H73" si="15">IF(ISNA(VLOOKUP(A73,$K$42:$K$45,1,0)),0,1)</f>
        <v>1</v>
      </c>
      <c r="I73" s="43">
        <f t="shared" ref="I73" si="16">IF(H73=1,ROW(),ROW()+1000)</f>
        <v>73</v>
      </c>
      <c r="J73" s="43">
        <f t="shared" si="1"/>
        <v>1057</v>
      </c>
      <c r="K73" s="43">
        <f t="shared" si="2"/>
        <v>0</v>
      </c>
      <c r="L73" s="43">
        <f t="shared" si="3"/>
        <v>0</v>
      </c>
      <c r="M73" s="43">
        <f t="shared" si="4"/>
        <v>0</v>
      </c>
      <c r="N73" s="43">
        <f t="shared" si="5"/>
        <v>0</v>
      </c>
      <c r="O73" s="43">
        <f t="shared" si="6"/>
        <v>0</v>
      </c>
      <c r="P73" s="43">
        <f t="shared" si="7"/>
        <v>0</v>
      </c>
      <c r="Q73" s="43">
        <f t="shared" si="8"/>
        <v>0</v>
      </c>
    </row>
    <row r="74" spans="1:17" ht="13.5" customHeight="1" thickBot="1" x14ac:dyDescent="0.25">
      <c r="A74" s="65" t="s">
        <v>77</v>
      </c>
      <c r="B74" s="66" t="s">
        <v>162</v>
      </c>
      <c r="C74" s="62" t="s">
        <v>163</v>
      </c>
      <c r="D74" s="66"/>
      <c r="E74" s="66"/>
      <c r="F74" s="67"/>
      <c r="G74" s="68"/>
      <c r="H74" s="43">
        <f>IF(ISNA(VLOOKUP(A74,$K$42:$K$45,1,0)),0,1)</f>
        <v>1</v>
      </c>
      <c r="I74" s="43">
        <f>IF(H74=1,ROW(),ROW()+1000)</f>
        <v>74</v>
      </c>
      <c r="J74" s="43">
        <f t="shared" si="1"/>
        <v>1058</v>
      </c>
      <c r="K74" s="43">
        <f t="shared" si="2"/>
        <v>0</v>
      </c>
      <c r="L74" s="43">
        <f t="shared" si="3"/>
        <v>0</v>
      </c>
      <c r="M74" s="43">
        <f t="shared" si="4"/>
        <v>0</v>
      </c>
      <c r="N74" s="43">
        <f t="shared" si="5"/>
        <v>0</v>
      </c>
      <c r="O74" s="43">
        <f t="shared" si="6"/>
        <v>0</v>
      </c>
      <c r="P74" s="43">
        <f t="shared" si="7"/>
        <v>0</v>
      </c>
      <c r="Q74" s="43">
        <f t="shared" si="8"/>
        <v>0</v>
      </c>
    </row>
    <row r="75" spans="1:17" ht="13.5" customHeight="1" thickBot="1" x14ac:dyDescent="0.25">
      <c r="A75" s="65" t="s">
        <v>77</v>
      </c>
      <c r="B75" s="66" t="s">
        <v>166</v>
      </c>
      <c r="C75" s="66" t="s">
        <v>166</v>
      </c>
      <c r="D75" s="66"/>
      <c r="E75" s="66"/>
      <c r="F75" s="67"/>
      <c r="G75" s="68"/>
      <c r="H75" s="43">
        <f>IF(ISNA(VLOOKUP(A75,$K$42:$K$45,1,0)),0,1)</f>
        <v>1</v>
      </c>
      <c r="I75" s="43">
        <f>IF(H75=1,ROW(),ROW()+1000)</f>
        <v>75</v>
      </c>
      <c r="J75" s="43">
        <f t="shared" si="1"/>
        <v>1059</v>
      </c>
      <c r="K75" s="43">
        <f t="shared" si="2"/>
        <v>0</v>
      </c>
      <c r="L75" s="43">
        <f t="shared" si="3"/>
        <v>0</v>
      </c>
      <c r="M75" s="43">
        <f t="shared" si="4"/>
        <v>0</v>
      </c>
      <c r="N75" s="43">
        <f t="shared" si="5"/>
        <v>0</v>
      </c>
      <c r="O75" s="43">
        <f t="shared" si="6"/>
        <v>0</v>
      </c>
      <c r="P75" s="43">
        <f t="shared" si="7"/>
        <v>0</v>
      </c>
      <c r="Q75" s="43">
        <f t="shared" si="8"/>
        <v>0</v>
      </c>
    </row>
    <row r="76" spans="1:17" ht="12.75" customHeight="1" x14ac:dyDescent="0.2">
      <c r="A76" s="57" t="s">
        <v>8</v>
      </c>
      <c r="B76" s="58" t="s">
        <v>98</v>
      </c>
      <c r="C76" s="58" t="s">
        <v>99</v>
      </c>
      <c r="D76" s="58"/>
      <c r="E76" s="58"/>
      <c r="F76" s="59"/>
      <c r="G76" s="60"/>
      <c r="H76" s="43">
        <f t="shared" si="12"/>
        <v>0</v>
      </c>
      <c r="I76" s="43">
        <f t="shared" si="11"/>
        <v>1076</v>
      </c>
      <c r="J76" s="43">
        <f t="shared" si="1"/>
        <v>1076</v>
      </c>
      <c r="K76" s="43">
        <f t="shared" si="2"/>
        <v>0</v>
      </c>
      <c r="L76" s="43">
        <f t="shared" si="3"/>
        <v>0</v>
      </c>
      <c r="M76" s="43">
        <f t="shared" si="4"/>
        <v>0</v>
      </c>
      <c r="N76" s="43">
        <f t="shared" si="5"/>
        <v>0</v>
      </c>
      <c r="O76" s="43">
        <f t="shared" si="6"/>
        <v>0</v>
      </c>
      <c r="P76" s="43">
        <f t="shared" si="7"/>
        <v>0</v>
      </c>
      <c r="Q76" s="43">
        <f t="shared" si="8"/>
        <v>0</v>
      </c>
    </row>
    <row r="77" spans="1:17" ht="12.75" customHeight="1" x14ac:dyDescent="0.2">
      <c r="A77" s="70" t="s">
        <v>8</v>
      </c>
      <c r="B77" s="71" t="s">
        <v>100</v>
      </c>
      <c r="C77" s="71" t="s">
        <v>99</v>
      </c>
      <c r="D77" s="71"/>
      <c r="E77" s="71"/>
      <c r="F77" s="72"/>
      <c r="G77" s="73"/>
      <c r="H77" s="43">
        <f t="shared" si="12"/>
        <v>0</v>
      </c>
      <c r="I77" s="43">
        <f t="shared" si="11"/>
        <v>1077</v>
      </c>
      <c r="J77" s="43">
        <f t="shared" si="1"/>
        <v>1077</v>
      </c>
      <c r="K77" s="43">
        <f t="shared" si="2"/>
        <v>0</v>
      </c>
      <c r="L77" s="43">
        <f t="shared" si="3"/>
        <v>0</v>
      </c>
      <c r="M77" s="43">
        <f t="shared" si="4"/>
        <v>0</v>
      </c>
      <c r="N77" s="43">
        <f t="shared" si="5"/>
        <v>0</v>
      </c>
      <c r="O77" s="43">
        <f t="shared" si="6"/>
        <v>0</v>
      </c>
      <c r="P77" s="43">
        <f t="shared" si="7"/>
        <v>0</v>
      </c>
      <c r="Q77" s="43">
        <f t="shared" si="8"/>
        <v>0</v>
      </c>
    </row>
    <row r="78" spans="1:17" ht="12.75" customHeight="1" x14ac:dyDescent="0.2">
      <c r="A78" s="70" t="s">
        <v>8</v>
      </c>
      <c r="B78" s="71" t="s">
        <v>101</v>
      </c>
      <c r="C78" s="71" t="s">
        <v>99</v>
      </c>
      <c r="D78" s="71"/>
      <c r="E78" s="71"/>
      <c r="F78" s="72"/>
      <c r="G78" s="73"/>
      <c r="H78" s="43">
        <f t="shared" si="12"/>
        <v>0</v>
      </c>
      <c r="I78" s="43">
        <f t="shared" si="11"/>
        <v>1078</v>
      </c>
      <c r="J78" s="43">
        <f t="shared" si="1"/>
        <v>1078</v>
      </c>
      <c r="K78" s="43">
        <f t="shared" si="2"/>
        <v>0</v>
      </c>
      <c r="L78" s="43">
        <f t="shared" si="3"/>
        <v>0</v>
      </c>
      <c r="M78" s="43">
        <f t="shared" si="4"/>
        <v>0</v>
      </c>
      <c r="N78" s="43">
        <f t="shared" si="5"/>
        <v>0</v>
      </c>
      <c r="O78" s="43">
        <f t="shared" si="6"/>
        <v>0</v>
      </c>
      <c r="P78" s="43">
        <f t="shared" si="7"/>
        <v>0</v>
      </c>
      <c r="Q78" s="43">
        <f t="shared" si="8"/>
        <v>0</v>
      </c>
    </row>
    <row r="79" spans="1:17" ht="12.75" customHeight="1" x14ac:dyDescent="0.2">
      <c r="A79" s="70" t="s">
        <v>8</v>
      </c>
      <c r="B79" s="71" t="s">
        <v>102</v>
      </c>
      <c r="C79" s="71" t="s">
        <v>99</v>
      </c>
      <c r="D79" s="71"/>
      <c r="E79" s="71"/>
      <c r="F79" s="72"/>
      <c r="G79" s="73"/>
      <c r="H79" s="43">
        <f t="shared" si="12"/>
        <v>0</v>
      </c>
      <c r="I79" s="43">
        <f t="shared" si="11"/>
        <v>1079</v>
      </c>
      <c r="J79" s="43">
        <f t="shared" ref="J79:J100" si="17">SMALL($I$47:$I$101,ROW()-46)</f>
        <v>1079</v>
      </c>
      <c r="K79" s="43">
        <f t="shared" ref="K79:K100" si="18">INDEX($A:$G,$J79,1)</f>
        <v>0</v>
      </c>
      <c r="L79" s="43">
        <f t="shared" ref="L79:L100" si="19">INDEX($A:$G,$J79,2)</f>
        <v>0</v>
      </c>
      <c r="M79" s="43">
        <f t="shared" ref="M79:M100" si="20">INDEX($A:$G,$J79,3)</f>
        <v>0</v>
      </c>
      <c r="N79" s="43">
        <f t="shared" ref="N79:N100" si="21">INDEX($A:$G,$J79,4)</f>
        <v>0</v>
      </c>
      <c r="O79" s="43">
        <f t="shared" ref="O79:O100" si="22">INDEX($A:$G,$J79,5)</f>
        <v>0</v>
      </c>
      <c r="P79" s="43">
        <f t="shared" ref="P79:P100" si="23">INDEX($A:$G,$J79,6)</f>
        <v>0</v>
      </c>
      <c r="Q79" s="43">
        <f t="shared" ref="Q79:Q100" si="24">INDEX($A:$G,$J79,7)</f>
        <v>0</v>
      </c>
    </row>
    <row r="80" spans="1:17" ht="12.75" customHeight="1" thickBot="1" x14ac:dyDescent="0.25">
      <c r="A80" s="74" t="s">
        <v>8</v>
      </c>
      <c r="B80" s="75" t="s">
        <v>103</v>
      </c>
      <c r="C80" s="75" t="s">
        <v>104</v>
      </c>
      <c r="D80" s="75"/>
      <c r="E80" s="75"/>
      <c r="F80" s="76"/>
      <c r="G80" s="77"/>
      <c r="H80" s="43">
        <f t="shared" si="12"/>
        <v>0</v>
      </c>
      <c r="I80" s="43">
        <f t="shared" si="11"/>
        <v>1080</v>
      </c>
      <c r="J80" s="43">
        <f t="shared" si="17"/>
        <v>1080</v>
      </c>
      <c r="K80" s="43">
        <f t="shared" si="18"/>
        <v>0</v>
      </c>
      <c r="L80" s="43">
        <f t="shared" si="19"/>
        <v>0</v>
      </c>
      <c r="M80" s="43">
        <f t="shared" si="20"/>
        <v>0</v>
      </c>
      <c r="N80" s="43">
        <f t="shared" si="21"/>
        <v>0</v>
      </c>
      <c r="O80" s="43">
        <f t="shared" si="22"/>
        <v>0</v>
      </c>
      <c r="P80" s="43">
        <f t="shared" si="23"/>
        <v>0</v>
      </c>
      <c r="Q80" s="43">
        <f t="shared" si="24"/>
        <v>0</v>
      </c>
    </row>
    <row r="81" spans="1:17" ht="12.75" customHeight="1" thickBot="1" x14ac:dyDescent="0.25">
      <c r="A81" s="57" t="s">
        <v>105</v>
      </c>
      <c r="B81" s="58" t="s">
        <v>106</v>
      </c>
      <c r="C81" s="58" t="s">
        <v>107</v>
      </c>
      <c r="D81" s="58"/>
      <c r="E81" s="78"/>
      <c r="F81" s="59"/>
      <c r="G81" s="60"/>
      <c r="H81" s="43">
        <f t="shared" si="12"/>
        <v>0</v>
      </c>
      <c r="I81" s="43">
        <f t="shared" si="11"/>
        <v>1081</v>
      </c>
      <c r="J81" s="43">
        <f t="shared" si="17"/>
        <v>1081</v>
      </c>
      <c r="K81" s="43">
        <f t="shared" si="18"/>
        <v>0</v>
      </c>
      <c r="L81" s="43">
        <f t="shared" si="19"/>
        <v>0</v>
      </c>
      <c r="M81" s="43">
        <f t="shared" si="20"/>
        <v>0</v>
      </c>
      <c r="N81" s="43">
        <f t="shared" si="21"/>
        <v>0</v>
      </c>
      <c r="O81" s="43">
        <f t="shared" si="22"/>
        <v>0</v>
      </c>
      <c r="P81" s="43">
        <f t="shared" si="23"/>
        <v>0</v>
      </c>
      <c r="Q81" s="43">
        <f t="shared" si="24"/>
        <v>0</v>
      </c>
    </row>
    <row r="82" spans="1:17" ht="12.75" customHeight="1" x14ac:dyDescent="0.2">
      <c r="A82" s="57" t="s">
        <v>50</v>
      </c>
      <c r="B82" s="58" t="s">
        <v>108</v>
      </c>
      <c r="C82" s="58" t="s">
        <v>109</v>
      </c>
      <c r="D82" s="78"/>
      <c r="E82" s="78"/>
      <c r="F82" s="59"/>
      <c r="G82" s="60"/>
      <c r="H82" s="43">
        <f t="shared" si="12"/>
        <v>0</v>
      </c>
      <c r="I82" s="43">
        <f t="shared" si="11"/>
        <v>1082</v>
      </c>
      <c r="J82" s="43">
        <f t="shared" si="17"/>
        <v>1082</v>
      </c>
      <c r="K82" s="43">
        <f t="shared" si="18"/>
        <v>0</v>
      </c>
      <c r="L82" s="43">
        <f t="shared" si="19"/>
        <v>0</v>
      </c>
      <c r="M82" s="43">
        <f t="shared" si="20"/>
        <v>0</v>
      </c>
      <c r="N82" s="43">
        <f t="shared" si="21"/>
        <v>0</v>
      </c>
      <c r="O82" s="43">
        <f t="shared" si="22"/>
        <v>0</v>
      </c>
      <c r="P82" s="43">
        <f t="shared" si="23"/>
        <v>0</v>
      </c>
      <c r="Q82" s="43">
        <f t="shared" si="24"/>
        <v>0</v>
      </c>
    </row>
    <row r="83" spans="1:17" ht="12.75" customHeight="1" thickBot="1" x14ac:dyDescent="0.25">
      <c r="A83" s="65" t="s">
        <v>50</v>
      </c>
      <c r="B83" s="66" t="s">
        <v>110</v>
      </c>
      <c r="C83" s="66" t="s">
        <v>109</v>
      </c>
      <c r="D83" s="75"/>
      <c r="E83" s="75"/>
      <c r="F83" s="67"/>
      <c r="G83" s="68"/>
      <c r="H83" s="43">
        <f t="shared" si="12"/>
        <v>0</v>
      </c>
      <c r="I83" s="43">
        <f t="shared" si="11"/>
        <v>1083</v>
      </c>
      <c r="J83" s="43">
        <f t="shared" si="17"/>
        <v>1083</v>
      </c>
      <c r="K83" s="43">
        <f t="shared" si="18"/>
        <v>0</v>
      </c>
      <c r="L83" s="43">
        <f t="shared" si="19"/>
        <v>0</v>
      </c>
      <c r="M83" s="43">
        <f t="shared" si="20"/>
        <v>0</v>
      </c>
      <c r="N83" s="43">
        <f t="shared" si="21"/>
        <v>0</v>
      </c>
      <c r="O83" s="43">
        <f t="shared" si="22"/>
        <v>0</v>
      </c>
      <c r="P83" s="43">
        <f t="shared" si="23"/>
        <v>0</v>
      </c>
      <c r="Q83" s="43">
        <f t="shared" si="24"/>
        <v>0</v>
      </c>
    </row>
    <row r="84" spans="1:17" ht="32.25" customHeight="1" x14ac:dyDescent="0.2">
      <c r="A84" s="57" t="s">
        <v>111</v>
      </c>
      <c r="B84" s="145" t="s">
        <v>112</v>
      </c>
      <c r="C84" s="58" t="s">
        <v>113</v>
      </c>
      <c r="D84" s="58"/>
      <c r="E84" s="78"/>
      <c r="F84" s="59"/>
      <c r="G84" s="60"/>
      <c r="H84" s="43">
        <f t="shared" si="12"/>
        <v>0</v>
      </c>
      <c r="I84" s="43">
        <f t="shared" si="11"/>
        <v>1084</v>
      </c>
      <c r="J84" s="43">
        <f t="shared" si="17"/>
        <v>1084</v>
      </c>
      <c r="K84" s="43">
        <f t="shared" si="18"/>
        <v>0</v>
      </c>
      <c r="L84" s="43">
        <f t="shared" si="19"/>
        <v>0</v>
      </c>
      <c r="M84" s="43">
        <f t="shared" si="20"/>
        <v>0</v>
      </c>
      <c r="N84" s="43">
        <f t="shared" si="21"/>
        <v>0</v>
      </c>
      <c r="O84" s="43">
        <f t="shared" si="22"/>
        <v>0</v>
      </c>
      <c r="P84" s="43">
        <f t="shared" si="23"/>
        <v>0</v>
      </c>
      <c r="Q84" s="43">
        <f t="shared" si="24"/>
        <v>0</v>
      </c>
    </row>
    <row r="85" spans="1:17" x14ac:dyDescent="0.2">
      <c r="A85" s="79" t="s">
        <v>111</v>
      </c>
      <c r="B85" s="95" t="s">
        <v>142</v>
      </c>
      <c r="C85" s="95" t="s">
        <v>113</v>
      </c>
      <c r="D85" s="95"/>
      <c r="E85" s="80"/>
      <c r="F85" s="81"/>
      <c r="G85" s="82"/>
      <c r="H85" s="43">
        <f t="shared" ref="H85:H100" si="25">IF(ISNA(VLOOKUP(A85,$K$42:$K$45,1,0)),0,1)</f>
        <v>0</v>
      </c>
      <c r="I85" s="43">
        <f t="shared" si="11"/>
        <v>1085</v>
      </c>
      <c r="J85" s="43">
        <f t="shared" si="17"/>
        <v>1085</v>
      </c>
      <c r="K85" s="43">
        <f t="shared" si="18"/>
        <v>0</v>
      </c>
      <c r="L85" s="43">
        <f t="shared" si="19"/>
        <v>0</v>
      </c>
      <c r="M85" s="43">
        <f t="shared" si="20"/>
        <v>0</v>
      </c>
      <c r="N85" s="43">
        <f t="shared" si="21"/>
        <v>0</v>
      </c>
      <c r="O85" s="43">
        <f t="shared" si="22"/>
        <v>0</v>
      </c>
      <c r="P85" s="43">
        <f t="shared" si="23"/>
        <v>0</v>
      </c>
      <c r="Q85" s="43">
        <f t="shared" si="24"/>
        <v>0</v>
      </c>
    </row>
    <row r="86" spans="1:17" x14ac:dyDescent="0.2">
      <c r="A86" s="84" t="s">
        <v>111</v>
      </c>
      <c r="B86" s="146" t="s">
        <v>140</v>
      </c>
      <c r="C86" s="95" t="s">
        <v>113</v>
      </c>
      <c r="D86" s="95"/>
      <c r="E86" s="80"/>
      <c r="F86" s="81"/>
      <c r="G86" s="82"/>
      <c r="H86" s="43">
        <f t="shared" si="25"/>
        <v>0</v>
      </c>
      <c r="I86" s="43">
        <f t="shared" si="11"/>
        <v>1086</v>
      </c>
      <c r="J86" s="43">
        <f t="shared" si="17"/>
        <v>1086</v>
      </c>
      <c r="K86" s="43">
        <f t="shared" si="18"/>
        <v>0</v>
      </c>
      <c r="L86" s="43">
        <f t="shared" si="19"/>
        <v>0</v>
      </c>
      <c r="M86" s="43">
        <f t="shared" si="20"/>
        <v>0</v>
      </c>
      <c r="N86" s="43">
        <f t="shared" si="21"/>
        <v>0</v>
      </c>
      <c r="O86" s="43">
        <f t="shared" si="22"/>
        <v>0</v>
      </c>
      <c r="P86" s="43">
        <f t="shared" si="23"/>
        <v>0</v>
      </c>
      <c r="Q86" s="43">
        <f t="shared" si="24"/>
        <v>0</v>
      </c>
    </row>
    <row r="87" spans="1:17" ht="25.5" x14ac:dyDescent="0.2">
      <c r="A87" s="84" t="s">
        <v>111</v>
      </c>
      <c r="B87" s="95" t="s">
        <v>143</v>
      </c>
      <c r="C87" s="95" t="s">
        <v>113</v>
      </c>
      <c r="D87" s="85"/>
      <c r="E87" s="80"/>
      <c r="F87" s="86"/>
      <c r="G87" s="87"/>
      <c r="H87" s="43">
        <f t="shared" si="25"/>
        <v>0</v>
      </c>
      <c r="I87" s="43">
        <f t="shared" si="11"/>
        <v>1087</v>
      </c>
      <c r="J87" s="43">
        <f t="shared" si="17"/>
        <v>1087</v>
      </c>
      <c r="K87" s="43">
        <f t="shared" si="18"/>
        <v>0</v>
      </c>
      <c r="L87" s="43">
        <f t="shared" si="19"/>
        <v>0</v>
      </c>
      <c r="M87" s="43">
        <f t="shared" si="20"/>
        <v>0</v>
      </c>
      <c r="N87" s="43">
        <f t="shared" si="21"/>
        <v>0</v>
      </c>
      <c r="O87" s="43">
        <f t="shared" si="22"/>
        <v>0</v>
      </c>
      <c r="P87" s="43">
        <f t="shared" si="23"/>
        <v>0</v>
      </c>
      <c r="Q87" s="43">
        <f t="shared" si="24"/>
        <v>0</v>
      </c>
    </row>
    <row r="88" spans="1:17" x14ac:dyDescent="0.2">
      <c r="A88" s="84" t="s">
        <v>111</v>
      </c>
      <c r="B88" s="146" t="s">
        <v>114</v>
      </c>
      <c r="C88" s="95" t="s">
        <v>113</v>
      </c>
      <c r="D88" s="83"/>
      <c r="E88" s="83"/>
      <c r="F88" s="81"/>
      <c r="G88" s="82"/>
      <c r="H88" s="43">
        <f t="shared" si="25"/>
        <v>0</v>
      </c>
      <c r="I88" s="43">
        <f t="shared" si="11"/>
        <v>1088</v>
      </c>
      <c r="J88" s="43">
        <f t="shared" si="17"/>
        <v>1088</v>
      </c>
      <c r="K88" s="43">
        <f t="shared" si="18"/>
        <v>0</v>
      </c>
      <c r="L88" s="43">
        <f t="shared" si="19"/>
        <v>0</v>
      </c>
      <c r="M88" s="43">
        <f t="shared" si="20"/>
        <v>0</v>
      </c>
      <c r="N88" s="43">
        <f t="shared" si="21"/>
        <v>0</v>
      </c>
      <c r="O88" s="43">
        <f t="shared" si="22"/>
        <v>0</v>
      </c>
      <c r="P88" s="43">
        <f t="shared" si="23"/>
        <v>0</v>
      </c>
      <c r="Q88" s="43">
        <f t="shared" si="24"/>
        <v>0</v>
      </c>
    </row>
    <row r="89" spans="1:17" x14ac:dyDescent="0.2">
      <c r="A89" s="84" t="s">
        <v>111</v>
      </c>
      <c r="B89" s="146" t="s">
        <v>145</v>
      </c>
      <c r="C89" s="95" t="s">
        <v>113</v>
      </c>
      <c r="D89" s="83"/>
      <c r="E89" s="83"/>
      <c r="F89" s="81"/>
      <c r="G89" s="82"/>
      <c r="H89" s="43">
        <f t="shared" si="25"/>
        <v>0</v>
      </c>
      <c r="I89" s="43">
        <f t="shared" si="11"/>
        <v>1089</v>
      </c>
      <c r="J89" s="43">
        <f t="shared" si="17"/>
        <v>1089</v>
      </c>
      <c r="K89" s="43">
        <f t="shared" si="18"/>
        <v>0</v>
      </c>
      <c r="L89" s="43">
        <f t="shared" si="19"/>
        <v>0</v>
      </c>
      <c r="M89" s="43">
        <f t="shared" si="20"/>
        <v>0</v>
      </c>
      <c r="N89" s="43">
        <f t="shared" si="21"/>
        <v>0</v>
      </c>
      <c r="O89" s="43">
        <f t="shared" si="22"/>
        <v>0</v>
      </c>
      <c r="P89" s="43">
        <f t="shared" si="23"/>
        <v>0</v>
      </c>
      <c r="Q89" s="43">
        <f t="shared" si="24"/>
        <v>0</v>
      </c>
    </row>
    <row r="90" spans="1:17" x14ac:dyDescent="0.2">
      <c r="A90" s="84" t="s">
        <v>111</v>
      </c>
      <c r="B90" s="95" t="s">
        <v>146</v>
      </c>
      <c r="C90" s="95" t="s">
        <v>113</v>
      </c>
      <c r="D90" s="95"/>
      <c r="E90" s="80"/>
      <c r="F90" s="81"/>
      <c r="G90" s="82"/>
      <c r="H90" s="43">
        <f t="shared" si="25"/>
        <v>0</v>
      </c>
      <c r="I90" s="43">
        <f t="shared" si="11"/>
        <v>1090</v>
      </c>
      <c r="J90" s="43">
        <f t="shared" si="17"/>
        <v>1090</v>
      </c>
      <c r="K90" s="43">
        <f t="shared" si="18"/>
        <v>0</v>
      </c>
      <c r="L90" s="43">
        <f t="shared" si="19"/>
        <v>0</v>
      </c>
      <c r="M90" s="43">
        <f t="shared" si="20"/>
        <v>0</v>
      </c>
      <c r="N90" s="43">
        <f t="shared" si="21"/>
        <v>0</v>
      </c>
      <c r="O90" s="43">
        <f t="shared" si="22"/>
        <v>0</v>
      </c>
      <c r="P90" s="43">
        <f t="shared" si="23"/>
        <v>0</v>
      </c>
      <c r="Q90" s="43">
        <f t="shared" si="24"/>
        <v>0</v>
      </c>
    </row>
    <row r="91" spans="1:17" x14ac:dyDescent="0.2">
      <c r="A91" s="84" t="s">
        <v>111</v>
      </c>
      <c r="B91" s="146" t="s">
        <v>147</v>
      </c>
      <c r="C91" s="95" t="s">
        <v>113</v>
      </c>
      <c r="D91" s="95"/>
      <c r="E91" s="83"/>
      <c r="F91" s="81"/>
      <c r="G91" s="82"/>
      <c r="H91" s="43">
        <f t="shared" si="25"/>
        <v>0</v>
      </c>
      <c r="I91" s="43">
        <f t="shared" si="11"/>
        <v>1091</v>
      </c>
      <c r="J91" s="43">
        <f t="shared" si="17"/>
        <v>1091</v>
      </c>
      <c r="K91" s="43">
        <f t="shared" si="18"/>
        <v>0</v>
      </c>
      <c r="L91" s="43">
        <f t="shared" si="19"/>
        <v>0</v>
      </c>
      <c r="M91" s="43">
        <f t="shared" si="20"/>
        <v>0</v>
      </c>
      <c r="N91" s="43">
        <f t="shared" si="21"/>
        <v>0</v>
      </c>
      <c r="O91" s="43">
        <f t="shared" si="22"/>
        <v>0</v>
      </c>
      <c r="P91" s="43">
        <f t="shared" si="23"/>
        <v>0</v>
      </c>
      <c r="Q91" s="43">
        <f t="shared" si="24"/>
        <v>0</v>
      </c>
    </row>
    <row r="92" spans="1:17" x14ac:dyDescent="0.2">
      <c r="A92" s="84" t="s">
        <v>111</v>
      </c>
      <c r="B92" s="95" t="s">
        <v>144</v>
      </c>
      <c r="C92" s="95" t="s">
        <v>113</v>
      </c>
      <c r="D92" s="83"/>
      <c r="E92" s="83"/>
      <c r="F92" s="81"/>
      <c r="G92" s="82"/>
      <c r="H92" s="43">
        <f t="shared" si="25"/>
        <v>0</v>
      </c>
      <c r="I92" s="43">
        <f t="shared" si="11"/>
        <v>1092</v>
      </c>
      <c r="J92" s="43">
        <f t="shared" si="17"/>
        <v>1092</v>
      </c>
      <c r="K92" s="43">
        <f t="shared" si="18"/>
        <v>0</v>
      </c>
      <c r="L92" s="43">
        <f t="shared" si="19"/>
        <v>0</v>
      </c>
      <c r="M92" s="43">
        <f t="shared" si="20"/>
        <v>0</v>
      </c>
      <c r="N92" s="43">
        <f t="shared" si="21"/>
        <v>0</v>
      </c>
      <c r="O92" s="43">
        <f t="shared" si="22"/>
        <v>0</v>
      </c>
      <c r="P92" s="43">
        <f t="shared" si="23"/>
        <v>0</v>
      </c>
      <c r="Q92" s="43">
        <f t="shared" si="24"/>
        <v>0</v>
      </c>
    </row>
    <row r="93" spans="1:17" ht="12.75" customHeight="1" x14ac:dyDescent="0.2">
      <c r="A93" s="84" t="s">
        <v>111</v>
      </c>
      <c r="B93" s="146" t="s">
        <v>141</v>
      </c>
      <c r="C93" s="95" t="s">
        <v>113</v>
      </c>
      <c r="D93" s="83"/>
      <c r="E93" s="83"/>
      <c r="F93" s="81"/>
      <c r="G93" s="82"/>
      <c r="H93" s="43">
        <f t="shared" si="25"/>
        <v>0</v>
      </c>
      <c r="I93" s="43">
        <f t="shared" si="11"/>
        <v>1093</v>
      </c>
      <c r="J93" s="43">
        <f t="shared" si="17"/>
        <v>1093</v>
      </c>
      <c r="K93" s="43">
        <f t="shared" si="18"/>
        <v>0</v>
      </c>
      <c r="L93" s="43">
        <f t="shared" si="19"/>
        <v>0</v>
      </c>
      <c r="M93" s="43">
        <f t="shared" si="20"/>
        <v>0</v>
      </c>
      <c r="N93" s="43">
        <f t="shared" si="21"/>
        <v>0</v>
      </c>
      <c r="O93" s="43">
        <f t="shared" si="22"/>
        <v>0</v>
      </c>
      <c r="P93" s="43">
        <f t="shared" si="23"/>
        <v>0</v>
      </c>
      <c r="Q93" s="43">
        <f t="shared" si="24"/>
        <v>0</v>
      </c>
    </row>
    <row r="94" spans="1:17" ht="12.75" customHeight="1" x14ac:dyDescent="0.2">
      <c r="A94" s="84" t="s">
        <v>111</v>
      </c>
      <c r="B94" s="146" t="s">
        <v>115</v>
      </c>
      <c r="C94" s="95" t="s">
        <v>116</v>
      </c>
      <c r="D94" s="95"/>
      <c r="E94" s="88"/>
      <c r="F94" s="63"/>
      <c r="G94" s="64"/>
      <c r="H94" s="43">
        <f t="shared" si="25"/>
        <v>0</v>
      </c>
      <c r="I94" s="43">
        <f t="shared" si="11"/>
        <v>1094</v>
      </c>
      <c r="J94" s="43">
        <f t="shared" si="17"/>
        <v>1094</v>
      </c>
      <c r="K94" s="43">
        <f t="shared" si="18"/>
        <v>0</v>
      </c>
      <c r="L94" s="43">
        <f t="shared" si="19"/>
        <v>0</v>
      </c>
      <c r="M94" s="43">
        <f t="shared" si="20"/>
        <v>0</v>
      </c>
      <c r="N94" s="43">
        <f t="shared" si="21"/>
        <v>0</v>
      </c>
      <c r="O94" s="43">
        <f t="shared" si="22"/>
        <v>0</v>
      </c>
      <c r="P94" s="43">
        <f t="shared" si="23"/>
        <v>0</v>
      </c>
      <c r="Q94" s="43">
        <f t="shared" si="24"/>
        <v>0</v>
      </c>
    </row>
    <row r="95" spans="1:17" ht="12.75" customHeight="1" x14ac:dyDescent="0.2">
      <c r="A95" s="84" t="s">
        <v>111</v>
      </c>
      <c r="B95" s="147" t="s">
        <v>117</v>
      </c>
      <c r="C95" s="95" t="s">
        <v>116</v>
      </c>
      <c r="D95" s="95"/>
      <c r="E95" s="88"/>
      <c r="F95" s="63"/>
      <c r="G95" s="64"/>
      <c r="H95" s="43">
        <f t="shared" si="25"/>
        <v>0</v>
      </c>
      <c r="I95" s="43">
        <f t="shared" si="11"/>
        <v>1095</v>
      </c>
      <c r="J95" s="43">
        <f t="shared" si="17"/>
        <v>1095</v>
      </c>
      <c r="K95" s="43">
        <f t="shared" si="18"/>
        <v>0</v>
      </c>
      <c r="L95" s="43">
        <f t="shared" si="19"/>
        <v>0</v>
      </c>
      <c r="M95" s="43">
        <f t="shared" si="20"/>
        <v>0</v>
      </c>
      <c r="N95" s="43">
        <f t="shared" si="21"/>
        <v>0</v>
      </c>
      <c r="O95" s="43">
        <f t="shared" si="22"/>
        <v>0</v>
      </c>
      <c r="P95" s="43">
        <f t="shared" si="23"/>
        <v>0</v>
      </c>
      <c r="Q95" s="43">
        <f t="shared" si="24"/>
        <v>0</v>
      </c>
    </row>
    <row r="96" spans="1:17" ht="12.75" customHeight="1" x14ac:dyDescent="0.2">
      <c r="A96" s="84" t="s">
        <v>111</v>
      </c>
      <c r="B96" s="147" t="s">
        <v>118</v>
      </c>
      <c r="C96" s="89" t="s">
        <v>116</v>
      </c>
      <c r="D96" s="89"/>
      <c r="E96" s="90"/>
      <c r="F96" s="91"/>
      <c r="G96" s="92"/>
      <c r="H96" s="43">
        <f t="shared" si="25"/>
        <v>0</v>
      </c>
      <c r="I96" s="43">
        <f t="shared" si="11"/>
        <v>1096</v>
      </c>
      <c r="J96" s="43">
        <f t="shared" si="17"/>
        <v>1096</v>
      </c>
      <c r="K96" s="43">
        <f t="shared" si="18"/>
        <v>0</v>
      </c>
      <c r="L96" s="43">
        <f t="shared" si="19"/>
        <v>0</v>
      </c>
      <c r="M96" s="43">
        <f t="shared" si="20"/>
        <v>0</v>
      </c>
      <c r="N96" s="43">
        <f t="shared" si="21"/>
        <v>0</v>
      </c>
      <c r="O96" s="43">
        <f t="shared" si="22"/>
        <v>0</v>
      </c>
      <c r="P96" s="43">
        <f t="shared" si="23"/>
        <v>0</v>
      </c>
      <c r="Q96" s="43">
        <f t="shared" si="24"/>
        <v>0</v>
      </c>
    </row>
    <row r="97" spans="1:17" ht="12.75" customHeight="1" x14ac:dyDescent="0.2">
      <c r="A97" s="84" t="s">
        <v>111</v>
      </c>
      <c r="B97" s="147" t="s">
        <v>148</v>
      </c>
      <c r="C97" s="89" t="s">
        <v>116</v>
      </c>
      <c r="D97" s="89"/>
      <c r="E97" s="90"/>
      <c r="F97" s="91"/>
      <c r="G97" s="92"/>
      <c r="H97" s="43">
        <f t="shared" si="25"/>
        <v>0</v>
      </c>
      <c r="I97" s="43">
        <f t="shared" si="11"/>
        <v>1097</v>
      </c>
      <c r="J97" s="43">
        <f t="shared" si="17"/>
        <v>1097</v>
      </c>
      <c r="K97" s="43">
        <f t="shared" si="18"/>
        <v>0</v>
      </c>
      <c r="L97" s="43">
        <f t="shared" si="19"/>
        <v>0</v>
      </c>
      <c r="M97" s="43">
        <f t="shared" si="20"/>
        <v>0</v>
      </c>
      <c r="N97" s="43">
        <f t="shared" si="21"/>
        <v>0</v>
      </c>
      <c r="O97" s="43">
        <f t="shared" si="22"/>
        <v>0</v>
      </c>
      <c r="P97" s="43">
        <f t="shared" si="23"/>
        <v>0</v>
      </c>
      <c r="Q97" s="43">
        <f t="shared" si="24"/>
        <v>0</v>
      </c>
    </row>
    <row r="98" spans="1:17" ht="12.75" customHeight="1" x14ac:dyDescent="0.2">
      <c r="A98" s="84" t="s">
        <v>111</v>
      </c>
      <c r="B98" s="147" t="s">
        <v>149</v>
      </c>
      <c r="C98" s="89" t="s">
        <v>116</v>
      </c>
      <c r="D98" s="89"/>
      <c r="E98" s="90"/>
      <c r="F98" s="91"/>
      <c r="G98" s="92"/>
      <c r="H98" s="43">
        <f t="shared" si="25"/>
        <v>0</v>
      </c>
      <c r="I98" s="43">
        <f t="shared" si="11"/>
        <v>1098</v>
      </c>
      <c r="J98" s="43">
        <f t="shared" si="17"/>
        <v>1098</v>
      </c>
      <c r="K98" s="43">
        <f t="shared" si="18"/>
        <v>0</v>
      </c>
      <c r="L98" s="43">
        <f t="shared" si="19"/>
        <v>0</v>
      </c>
      <c r="M98" s="43">
        <f t="shared" si="20"/>
        <v>0</v>
      </c>
      <c r="N98" s="43">
        <f t="shared" si="21"/>
        <v>0</v>
      </c>
      <c r="O98" s="43">
        <f t="shared" si="22"/>
        <v>0</v>
      </c>
      <c r="P98" s="43">
        <f t="shared" si="23"/>
        <v>0</v>
      </c>
      <c r="Q98" s="43">
        <f t="shared" si="24"/>
        <v>0</v>
      </c>
    </row>
    <row r="99" spans="1:17" ht="12.75" customHeight="1" x14ac:dyDescent="0.2">
      <c r="A99" s="84" t="s">
        <v>111</v>
      </c>
      <c r="B99" s="146" t="s">
        <v>150</v>
      </c>
      <c r="C99" s="89" t="s">
        <v>116</v>
      </c>
      <c r="D99" s="95"/>
      <c r="E99" s="88"/>
      <c r="F99" s="63"/>
      <c r="G99" s="64"/>
      <c r="H99" s="43">
        <f t="shared" si="25"/>
        <v>0</v>
      </c>
      <c r="I99" s="43">
        <f t="shared" si="11"/>
        <v>1099</v>
      </c>
      <c r="J99" s="43">
        <f t="shared" si="17"/>
        <v>1099</v>
      </c>
      <c r="K99" s="43">
        <f t="shared" si="18"/>
        <v>0</v>
      </c>
      <c r="L99" s="43">
        <f t="shared" si="19"/>
        <v>0</v>
      </c>
      <c r="M99" s="43">
        <f t="shared" si="20"/>
        <v>0</v>
      </c>
      <c r="N99" s="43">
        <f t="shared" si="21"/>
        <v>0</v>
      </c>
      <c r="O99" s="43">
        <f t="shared" si="22"/>
        <v>0</v>
      </c>
      <c r="P99" s="43">
        <f t="shared" si="23"/>
        <v>0</v>
      </c>
      <c r="Q99" s="43">
        <f t="shared" si="24"/>
        <v>0</v>
      </c>
    </row>
    <row r="100" spans="1:17" ht="12.75" customHeight="1" thickBot="1" x14ac:dyDescent="0.25">
      <c r="A100" s="93" t="s">
        <v>111</v>
      </c>
      <c r="B100" s="148" t="s">
        <v>151</v>
      </c>
      <c r="C100" s="96" t="s">
        <v>116</v>
      </c>
      <c r="D100" s="96"/>
      <c r="E100" s="94"/>
      <c r="F100" s="67"/>
      <c r="G100" s="68"/>
      <c r="H100" s="43">
        <f t="shared" si="25"/>
        <v>0</v>
      </c>
      <c r="I100" s="43">
        <f t="shared" si="11"/>
        <v>1100</v>
      </c>
      <c r="J100" s="43">
        <f t="shared" si="17"/>
        <v>1100</v>
      </c>
      <c r="K100" s="43">
        <f t="shared" si="18"/>
        <v>0</v>
      </c>
      <c r="L100" s="43">
        <f t="shared" si="19"/>
        <v>0</v>
      </c>
      <c r="M100" s="43">
        <f t="shared" si="20"/>
        <v>0</v>
      </c>
      <c r="N100" s="43">
        <f t="shared" si="21"/>
        <v>0</v>
      </c>
      <c r="O100" s="43">
        <f t="shared" si="22"/>
        <v>0</v>
      </c>
      <c r="P100" s="43">
        <f t="shared" si="23"/>
        <v>0</v>
      </c>
      <c r="Q100" s="43">
        <f t="shared" si="24"/>
        <v>0</v>
      </c>
    </row>
  </sheetData>
  <autoFilter ref="A46:Q46" xr:uid="{00000000-0009-0000-0000-000001000000}"/>
  <phoneticPr fontId="0" type="noConversion"/>
  <conditionalFormatting sqref="K47:Q100">
    <cfRule type="cellIs" dxfId="1" priority="2" operator="greaterThan">
      <formula>0</formula>
    </cfRule>
  </conditionalFormatting>
  <conditionalFormatting sqref="B24:K40">
    <cfRule type="cellIs" dxfId="0" priority="1" operator="greaterThan">
      <formula>0</formula>
    </cfRule>
  </conditionalFormatting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ITTR</vt:lpstr>
      <vt:lpstr>Fields</vt:lpstr>
      <vt:lpstr>Choice1</vt:lpstr>
      <vt:lpstr>Choice2</vt:lpstr>
      <vt:lpstr>Choice3</vt:lpstr>
      <vt:lpstr>Epco</vt:lpstr>
      <vt:lpstr>Operatormanufacturer</vt:lpstr>
      <vt:lpstr>Operatormatrix</vt:lpstr>
      <vt:lpstr>Paneelmatrix</vt:lpstr>
      <vt:lpstr>Panelmanufacturer</vt:lpstr>
      <vt:lpstr>Send_by</vt:lpstr>
    </vt:vector>
  </TitlesOfParts>
  <Company>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Peterse, Ton</cp:lastModifiedBy>
  <cp:lastPrinted>2018-10-10T11:52:53Z</cp:lastPrinted>
  <dcterms:created xsi:type="dcterms:W3CDTF">2005-03-15T12:44:07Z</dcterms:created>
  <dcterms:modified xsi:type="dcterms:W3CDTF">2023-01-30T15:14:50Z</dcterms:modified>
</cp:coreProperties>
</file>